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420" windowHeight="12660" activeTab="2"/>
  </bookViews>
  <sheets>
    <sheet name="B01" sheetId="1" r:id="rId1"/>
    <sheet name="B02" sheetId="2" r:id="rId2"/>
    <sheet name="B0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<sst xmlns="http://schemas.openxmlformats.org/spreadsheetml/2006/main" count="390" uniqueCount="322">
  <si>
    <t>§¬n vÞ tÝnh : ®ång</t>
  </si>
  <si>
    <t>tt</t>
  </si>
  <si>
    <t xml:space="preserve"> tµi s¶n</t>
  </si>
  <si>
    <t>m· sè</t>
  </si>
  <si>
    <t>thuyÕt minh</t>
  </si>
  <si>
    <t xml:space="preserve">sè cuèi kú (30.09.2014) </t>
  </si>
  <si>
    <t>sè ®Çu n¨m (1.1.2014)</t>
  </si>
  <si>
    <t>A</t>
  </si>
  <si>
    <t>I</t>
  </si>
  <si>
    <t>V.01</t>
  </si>
  <si>
    <t>II</t>
  </si>
  <si>
    <t>V.02</t>
  </si>
  <si>
    <t>III</t>
  </si>
  <si>
    <t>V.03</t>
  </si>
  <si>
    <t>IV</t>
  </si>
  <si>
    <t>V.04</t>
  </si>
  <si>
    <t>V</t>
  </si>
  <si>
    <t>V.05</t>
  </si>
  <si>
    <t>B</t>
  </si>
  <si>
    <t>V.06</t>
  </si>
  <si>
    <t>V.07</t>
  </si>
  <si>
    <t>V.08</t>
  </si>
  <si>
    <t xml:space="preserve"> - Nguyªn gi¸</t>
  </si>
  <si>
    <t xml:space="preserve"> - Gi¸ trÞ hao mßn lòy kÕ (*)</t>
  </si>
  <si>
    <t>V.09</t>
  </si>
  <si>
    <t>V.10</t>
  </si>
  <si>
    <t>V.11</t>
  </si>
  <si>
    <t>V.12</t>
  </si>
  <si>
    <t xml:space="preserve"> §Çu t­ vµo c«ng ty con</t>
  </si>
  <si>
    <t xml:space="preserve"> §Çu t­ vµo c«ng ty liªn kÕt, liªn doanh</t>
  </si>
  <si>
    <t xml:space="preserve"> §Çu t­ dµi h¹n kh¸c</t>
  </si>
  <si>
    <t>V.13</t>
  </si>
  <si>
    <t xml:space="preserve"> D.P gi¶m gi¸ chøng kho¸n ®Çu t­ dµi h¹n ( *)</t>
  </si>
  <si>
    <t xml:space="preserve"> Chi phÝ tr¶ tr­íc dµi h¹n</t>
  </si>
  <si>
    <t>V.14</t>
  </si>
  <si>
    <t>Tµi s¶n thuÕ thu nhËp ho·n l¹i</t>
  </si>
  <si>
    <t>V.21</t>
  </si>
  <si>
    <t>Tµi s¶n dµi h¹n kh¸c</t>
  </si>
  <si>
    <t>V.15</t>
  </si>
  <si>
    <t>V.16</t>
  </si>
  <si>
    <t>V.17</t>
  </si>
  <si>
    <t>V.18</t>
  </si>
  <si>
    <t>V.19</t>
  </si>
  <si>
    <t>V.20</t>
  </si>
  <si>
    <t>V.22</t>
  </si>
  <si>
    <t xml:space="preserve"> Nguån kinh phÝ</t>
  </si>
  <si>
    <t>V.23</t>
  </si>
  <si>
    <t xml:space="preserve"> Nguån kinh phÝ ®· h×nh thµnh TSC§</t>
  </si>
  <si>
    <t xml:space="preserve">                MÉu sè B02a-DN</t>
  </si>
  <si>
    <t xml:space="preserve"> tËp ®oµn CN than - kho¸ng s¶n viÖt nam</t>
  </si>
  <si>
    <t>quý 4</t>
  </si>
  <si>
    <t>quý 2</t>
  </si>
  <si>
    <t>quý 1</t>
  </si>
  <si>
    <t xml:space="preserve"> n¨m 2014</t>
  </si>
  <si>
    <t xml:space="preserve"> n¨m 2013</t>
  </si>
  <si>
    <t>VI.25</t>
  </si>
  <si>
    <t>VI.28</t>
  </si>
  <si>
    <t>VI.29</t>
  </si>
  <si>
    <t>VI.30</t>
  </si>
  <si>
    <t>VI.31</t>
  </si>
  <si>
    <t>VI.32</t>
  </si>
  <si>
    <t>tËp ®oµn cn than - kho¸ng s¶n viÖt nam</t>
  </si>
  <si>
    <t>ITEMS</t>
  </si>
  <si>
    <t>Codes</t>
  </si>
  <si>
    <t>Ghi chú</t>
  </si>
  <si>
    <t>Cơ sở lập</t>
  </si>
  <si>
    <t>N¨m 2008</t>
  </si>
  <si>
    <t>I. CASH FLOWS FROM OPERATING ACTIVITIES</t>
  </si>
  <si>
    <t>1. Profit before tax</t>
  </si>
  <si>
    <t>01</t>
  </si>
  <si>
    <t>lãi (+), lỗ (-)</t>
  </si>
  <si>
    <t>lấy trờn bỏo cỏo KQKD (MS50-KQKD)</t>
  </si>
  <si>
    <t>2. Adjustments for:</t>
  </si>
  <si>
    <t>Depreciation, amortization</t>
  </si>
  <si>
    <t>02</t>
  </si>
  <si>
    <t>(+)</t>
  </si>
  <si>
    <t>lấy trờn thuyết minh khấu hao TSCĐ cỏc loại</t>
  </si>
  <si>
    <t>Provisions</t>
  </si>
  <si>
    <t>03</t>
  </si>
  <si>
    <t>tăng(+), giảm(-)</t>
  </si>
  <si>
    <t>phỏt sinh (TK129,139,159,229)</t>
  </si>
  <si>
    <t>Exchange diferrence</t>
  </si>
  <si>
    <t>04</t>
  </si>
  <si>
    <t>lãi (-), lỗ (+)</t>
  </si>
  <si>
    <t>đỏnh giỏ CLTG cuối kỳ (TK515&amp;635)</t>
  </si>
  <si>
    <t>Interest income</t>
  </si>
  <si>
    <t>05</t>
  </si>
  <si>
    <t>thanh lý TS, lói cho vay, lói tiền gửi, cổ tức lợi nhuận được chia (TK515,711,635,811)</t>
  </si>
  <si>
    <t>Interest expense</t>
  </si>
  <si>
    <t>06</t>
  </si>
  <si>
    <t>chi phớ lói vay (MS23-KQKD)</t>
  </si>
  <si>
    <t>3.  Operating profit before movements in working capital</t>
  </si>
  <si>
    <t>08</t>
  </si>
  <si>
    <t>08 = 01 + 02 đến 06</t>
  </si>
  <si>
    <t>Increase in receivables</t>
  </si>
  <si>
    <t>09</t>
  </si>
  <si>
    <t>tăng(-), giảm(+)</t>
  </si>
  <si>
    <t>dư cuối kỳ và đầu kỳ (MS131,132,133,135,152,154-CĐKT) &amp; TK141 trong MS158-CĐKT</t>
  </si>
  <si>
    <t>Decrease (increase) in inventories</t>
  </si>
  <si>
    <t>10</t>
  </si>
  <si>
    <t>dư cuối kỳ và đầu kỳ (MS141-CĐKT)</t>
  </si>
  <si>
    <t xml:space="preserve">Decrease (increase) in accounts payable </t>
  </si>
  <si>
    <t>11</t>
  </si>
  <si>
    <t>dư cuối kỳ và đầu kỳ: MS312,313(khụng gồm trả mua TSCĐ),314(khụng thuế TNDN),315,316,317,318-CĐKT)</t>
  </si>
  <si>
    <t>Decrease prepaid expenses</t>
  </si>
  <si>
    <t>12</t>
  </si>
  <si>
    <t>dư cuối kỳ và đầu kỳ (MS151,261-CĐKT) - khụng bao gồm chi phớ lói vay</t>
  </si>
  <si>
    <t>Interest paid</t>
  </si>
  <si>
    <t>13</t>
  </si>
  <si>
    <t>(-)</t>
  </si>
  <si>
    <t>phần thực trả (TK11x,131)</t>
  </si>
  <si>
    <t>Coporate income tax paid</t>
  </si>
  <si>
    <t>phần thực nộp thuế (đối ứng TK3334 với TK11)</t>
  </si>
  <si>
    <t>Other cash receivables</t>
  </si>
  <si>
    <t>15</t>
  </si>
  <si>
    <t>phần thực thu (TK11x-khỏc)</t>
  </si>
  <si>
    <t>Other cash disburment</t>
  </si>
  <si>
    <t>16</t>
  </si>
  <si>
    <t>phần thực chi (TK11x-khỏc)</t>
  </si>
  <si>
    <t>Net cash from (used in) operating activities</t>
  </si>
  <si>
    <t>20</t>
  </si>
  <si>
    <t>20 = 08 + 09 đến 16</t>
  </si>
  <si>
    <t>II. CASH FLOWS FROM INVESTING ACTIVITIES</t>
  </si>
  <si>
    <t>(lập như theo phương pháp trực tiếp)</t>
  </si>
  <si>
    <t>1. Acquisition of fixed assets and other long-term assets</t>
  </si>
  <si>
    <t>21</t>
  </si>
  <si>
    <t>Mua sắm TSCĐ bằng tiền (lấy số liệu trờn thuyết minh tăng TSCĐ do mua sắm và xõy dựng mới trừ đi phần chưa trả nhà cung cấp)</t>
  </si>
  <si>
    <t>+</t>
  </si>
  <si>
    <t>2. Increase from disposal of fixed assets and other long term assets</t>
  </si>
  <si>
    <t>22</t>
  </si>
  <si>
    <t>3. Cash use for loans, buying financial instruments from other entities</t>
  </si>
  <si>
    <t>23</t>
  </si>
  <si>
    <t>4. Cash receive from recovering loans, selling other financial instruments</t>
  </si>
  <si>
    <t>24</t>
  </si>
  <si>
    <t>5. Cash use to contribute to other entities</t>
  </si>
  <si>
    <t>25</t>
  </si>
  <si>
    <t>6. Cash recovery from acquisition of investment in other entities</t>
  </si>
  <si>
    <t>26</t>
  </si>
  <si>
    <t>7. Cash receive from interest, devidend</t>
  </si>
  <si>
    <t>27</t>
  </si>
  <si>
    <t>Net cash from used in investing activities</t>
  </si>
  <si>
    <t>30</t>
  </si>
  <si>
    <t>III. CASH FLOWS FROM FINANCING ACTIVITIES</t>
  </si>
  <si>
    <t>1. Cash from receiving contribution from owners</t>
  </si>
  <si>
    <t>31</t>
  </si>
  <si>
    <t>2. Cash payments to shareholders</t>
  </si>
  <si>
    <t>3. Cash receive from borrowings</t>
  </si>
  <si>
    <t>34</t>
  </si>
  <si>
    <t>33</t>
  </si>
  <si>
    <t>4. Repayment of borrowings</t>
  </si>
  <si>
    <t>5. Repayments financial debt</t>
  </si>
  <si>
    <t>35</t>
  </si>
  <si>
    <t>6. Dividend payments</t>
  </si>
  <si>
    <t>36</t>
  </si>
  <si>
    <t>Net cash (used in) from  financing activities</t>
  </si>
  <si>
    <t>40</t>
  </si>
  <si>
    <t>Net increase in cash and cash equivalents</t>
  </si>
  <si>
    <t>50</t>
  </si>
  <si>
    <t>Cash and cash equivalents at beginning of year</t>
  </si>
  <si>
    <t>60</t>
  </si>
  <si>
    <t>Effect of changes in foreign exchange rates</t>
  </si>
  <si>
    <t>61</t>
  </si>
  <si>
    <t>phỏt sinh chờnh lệch tỷ giỏ chưa thực hiện do đỏnh giỏ cuối năm đối với cỏc khoản tiền (TK413 đối ứng TK11x)</t>
  </si>
  <si>
    <t>Cash and cash equivalents at end of year</t>
  </si>
  <si>
    <t>70</t>
  </si>
  <si>
    <t>BS</t>
  </si>
  <si>
    <t>Số dư tiền trên BCĐKT</t>
  </si>
  <si>
    <t>B/S</t>
  </si>
  <si>
    <t>Dif</t>
  </si>
  <si>
    <t>Chênh lệch</t>
  </si>
  <si>
    <t>A- ASSETS</t>
  </si>
  <si>
    <t>I. Cash and cash equivalents</t>
  </si>
  <si>
    <t xml:space="preserve">1. Cash </t>
  </si>
  <si>
    <t>2. Cash equivalents</t>
  </si>
  <si>
    <t>II. Short-term investments</t>
  </si>
  <si>
    <t>1. Short-term investments</t>
  </si>
  <si>
    <t>2. Allowance for short-term investment</t>
  </si>
  <si>
    <t>III. Accounts receivable</t>
  </si>
  <si>
    <t>1. Receivables from customers</t>
  </si>
  <si>
    <t xml:space="preserve">2. Advanced payments to suppliers </t>
  </si>
  <si>
    <t>3. Internal receivables</t>
  </si>
  <si>
    <t>4. Receivables Based on Stages of Construction Contract Schedules</t>
  </si>
  <si>
    <t>5. Other receivables</t>
  </si>
  <si>
    <t xml:space="preserve">6. Allowance for incollectible anccounts </t>
  </si>
  <si>
    <t>IV. Inventory</t>
  </si>
  <si>
    <t>1. Inventory</t>
  </si>
  <si>
    <t>2. Allowance for inventories</t>
  </si>
  <si>
    <t>V. Other current assets</t>
  </si>
  <si>
    <t>1. Short-term prepaid expenses</t>
  </si>
  <si>
    <t>2. Taxes and receivables from the State</t>
  </si>
  <si>
    <t>3. Taxes and receivables from the State</t>
  </si>
  <si>
    <t>4. Other current assets</t>
  </si>
  <si>
    <t>B. FIXED ASSETS</t>
  </si>
  <si>
    <t>I. Long-term receivables</t>
  </si>
  <si>
    <t>1. Long-term receivables from customers</t>
  </si>
  <si>
    <t>2. Receivables from subsidiaries</t>
  </si>
  <si>
    <t>3. Long-term internal receivables</t>
  </si>
  <si>
    <t>4. Other long-term receivables</t>
  </si>
  <si>
    <t>5. Allowance for long-term receivables</t>
  </si>
  <si>
    <t>II. Fixed Assets</t>
  </si>
  <si>
    <t>1. Tangible fixed assets</t>
  </si>
  <si>
    <t xml:space="preserve">   - Historical cost</t>
  </si>
  <si>
    <t xml:space="preserve">   - Accumulated Depreciation</t>
  </si>
  <si>
    <t>2. Finance lease assets</t>
  </si>
  <si>
    <t xml:space="preserve">   - Accumulated Depreciation of Finance lease</t>
  </si>
  <si>
    <t>3. Intangible fixed assets</t>
  </si>
  <si>
    <t xml:space="preserve">   - Accumulated Amortization</t>
  </si>
  <si>
    <t>4. Construction in progress</t>
  </si>
  <si>
    <t>III. Investment property</t>
  </si>
  <si>
    <t>IV. Long-term financial investments</t>
  </si>
  <si>
    <t>V. Others</t>
  </si>
  <si>
    <t>TOTAL ASSETS</t>
  </si>
  <si>
    <t>RESOURCES</t>
  </si>
  <si>
    <t>A. LIABILITIES</t>
  </si>
  <si>
    <t>I. Current liabilities</t>
  </si>
  <si>
    <t>1. Short Term Borrowing</t>
  </si>
  <si>
    <t>2. Accounts Payable</t>
  </si>
  <si>
    <t>3. Advanced payments from buyers</t>
  </si>
  <si>
    <t>4. Tax Payables &amp; Payables to Government</t>
  </si>
  <si>
    <t>5. Employee Payables</t>
  </si>
  <si>
    <t>6. Accural Expenses/ Expense Payables</t>
  </si>
  <si>
    <t>7. Internal Payables</t>
  </si>
  <si>
    <t>8. Payment Based on Stages of Construction Contract Schedules</t>
  </si>
  <si>
    <t>9. Other Payables</t>
  </si>
  <si>
    <t>10. Allowance for payables</t>
  </si>
  <si>
    <t>11. Bonus and welfare fund</t>
  </si>
  <si>
    <t>II. Long-term liabilities</t>
  </si>
  <si>
    <t>1. Long-term Accounts Payable</t>
  </si>
  <si>
    <t>2. Long-term Internal Payables</t>
  </si>
  <si>
    <t>3. Other long-term payables</t>
  </si>
  <si>
    <t>4. Long-term borrowing and debt</t>
  </si>
  <si>
    <t>5. Deferred Tax Liabilities</t>
  </si>
  <si>
    <t>6. Allowance for job loss</t>
  </si>
  <si>
    <t>7. Provision for long-term payables</t>
  </si>
  <si>
    <t>8. Unrealized revenue</t>
  </si>
  <si>
    <t>9. Science and Technology Development Fund</t>
  </si>
  <si>
    <t>B. OWNERS' EQUITY</t>
  </si>
  <si>
    <t>I. Owners' Equity</t>
  </si>
  <si>
    <t>1. Business capital</t>
  </si>
  <si>
    <t>2. Share premium</t>
  </si>
  <si>
    <t>3. Other capital</t>
  </si>
  <si>
    <t>4. Treasury stock</t>
  </si>
  <si>
    <t>5. Revaluation differences on Assets</t>
  </si>
  <si>
    <t>6. Foreign exchange differences</t>
  </si>
  <si>
    <t>7. Investment &amp; Development Fund</t>
  </si>
  <si>
    <t>8. Finance Reserve Fund</t>
  </si>
  <si>
    <t>9. Other Funds belonging to Equity</t>
  </si>
  <si>
    <t>10. Retained earnings</t>
  </si>
  <si>
    <t>11. Basic Construction Capital</t>
  </si>
  <si>
    <t>12. Corporate restructuring fund</t>
  </si>
  <si>
    <t>II. Other resources and funds</t>
  </si>
  <si>
    <t>TOTAL RESOURCES</t>
  </si>
  <si>
    <t>BALANCE SHEET (as of 30/09/2014)</t>
  </si>
  <si>
    <t>VQC</t>
  </si>
  <si>
    <t>INCOME STATEMENT (Quarter III.2014)</t>
  </si>
  <si>
    <t>1. Gross sales of merchandise and services</t>
  </si>
  <si>
    <t>2. Deduction</t>
  </si>
  <si>
    <t>3. Net sales of merchandise and services</t>
  </si>
  <si>
    <t>4. Cost of goods sold</t>
  </si>
  <si>
    <t xml:space="preserve">5. Gross profit from sale of merchandise and services  </t>
  </si>
  <si>
    <t>6. Financial income</t>
  </si>
  <si>
    <t>7. Financial expenses</t>
  </si>
  <si>
    <t xml:space="preserve">  - Interest expenses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</si>
  <si>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</si>
  <si>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</si>
  <si>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</si>
  <si>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</si>
  <si>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</si>
  <si>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</si>
  <si>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</si>
  <si>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</si>
  <si>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 xml:space="preserve">17. Deferred income tax </t>
  </si>
  <si>
    <t>18. Net profit (loss) after tax</t>
  </si>
  <si>
    <t>19. Earning per share</t>
  </si>
  <si>
    <t>code</t>
  </si>
  <si>
    <t>items</t>
  </si>
  <si>
    <t>quarter 3</t>
  </si>
  <si>
    <t>9 months</t>
  </si>
  <si>
    <t>year 2014</t>
  </si>
  <si>
    <t xml:space="preserve"> year 2013</t>
  </si>
  <si>
    <t xml:space="preserve"> year 2014</t>
  </si>
  <si>
    <t xml:space="preserve"> Cash flows (INDirect method)</t>
  </si>
  <si>
    <t>I. Cash flows from operating activities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</si>
  <si>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</si>
  <si>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</si>
  <si>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</si>
  <si>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</si>
  <si>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</si>
  <si>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Interest expenses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</si>
  <si>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</si>
  <si>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</si>
  <si>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</si>
  <si>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</si>
  <si>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</si>
  <si>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</si>
  <si>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</si>
  <si>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</si>
  <si>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</si>
  <si>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 xml:space="preserve">Net cash from operating activities </t>
  </si>
  <si>
    <t>II. Cash flows from investing activities</t>
  </si>
  <si>
    <t>2. Proceeds from sale of fixed assets and other long-term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</si>
  <si>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</si>
  <si>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</si>
  <si>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</si>
  <si>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</si>
  <si>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</si>
  <si>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</si>
  <si>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</si>
  <si>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</si>
  <si>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</si>
  <si>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Receipts of short-term, long-term debts</t>
  </si>
  <si>
    <t xml:space="preserve">4. Payments of principal </t>
  </si>
  <si>
    <t>5. Payments of financial lease</t>
  </si>
  <si>
    <t>6. Cash payment of dividends</t>
  </si>
  <si>
    <t xml:space="preserve">Net cash from financing activities </t>
  </si>
  <si>
    <t>Net cash of the year (50 = 20+30+40)</t>
  </si>
  <si>
    <t>Cash and cash equivalent at opening balance</t>
  </si>
  <si>
    <t>Effects of changes in foreign exchange rate</t>
  </si>
  <si>
    <t>Cash and cash equivalent at end of period (70 = 50+60+61)</t>
  </si>
  <si>
    <t>Items</t>
  </si>
  <si>
    <t>this quarter this year</t>
  </si>
  <si>
    <t>this quarter last year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</si>
</sst>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"/>
    <numFmt numFmtId="165" formatCode="_(* #,##0_);_(* \(#,##0\);_(* &quot;-&quot;??_);_(@_)"/>
    <numFmt numFmtId="166" formatCode=".\ ###\ ###\ ;"/>
    <numFmt numFmtId="167" formatCode="#.\ ###\ ###\ ###"/>
    <numFmt numFmtId="168" formatCode="0#"/>
    <numFmt numFmtId="169" formatCode="###\ ###\ ###\ ###\ \ \ "/>
    <numFmt numFmtId="170" formatCode="###\ ###\ ###\ ###\ ###\ \ "/>
    <numFmt numFmtId="171" formatCode="###\ ###\ ###\ ###\ ###\ "/>
    <numFmt numFmtId="172" formatCode="#,##0;[Red]\(#,##0\);_(* &quot;-&quot;??_);@"/>
    <numFmt numFmtId="173" formatCode="###\ ###\ ###\ ###.00"/>
    <numFmt numFmtId="174" formatCode="_(* #,##0.00_);_(* \(#,##0.00\);_(* &quot;-&quot;_);_(@_)"/>
    <numFmt numFmtId="175" formatCode="General_)"/>
    <numFmt numFmtId="176" formatCode="###\ ###\ ###\ ###\ ###"/>
    <numFmt numFmtId="177" formatCode="###\ ###\ ###\ ###\ \ \ \ \ \ \ \ "/>
    <numFmt numFmtId="178" formatCode="###\ ###\ ###\ ###\ \ "/>
    <numFmt numFmtId="179" formatCode="###\ ###\ ###\ \ "/>
  </numFmts>
  <fonts count="89">
    <font>
      <sz val="10"/>
      <name val="Times New Roman"/>
      <family val="0"/>
    </font>
    <font>
      <sz val="10"/>
      <name val=".VnArial NarrowH"/>
      <family val="2"/>
    </font>
    <font>
      <sz val="10"/>
      <name val="Helv"/>
      <family val="2"/>
    </font>
    <font>
      <sz val="11"/>
      <name val=".vntime"/>
      <family val="0"/>
    </font>
    <font>
      <sz val="8"/>
      <name val=".vntime"/>
      <family val="0"/>
    </font>
    <font>
      <b/>
      <sz val="10"/>
      <name val=".VnArial NarrowH"/>
      <family val="2"/>
    </font>
    <font>
      <b/>
      <i/>
      <sz val="10"/>
      <name val=".VnArial Narrow"/>
      <family val="2"/>
    </font>
    <font>
      <sz val="10"/>
      <name val=".VnArial Narrow"/>
      <family val="2"/>
    </font>
    <font>
      <b/>
      <sz val="14"/>
      <name val=".VnArial NarrowH"/>
      <family val="2"/>
    </font>
    <font>
      <sz val="11"/>
      <name val=".VnArial NarrowH"/>
      <family val="2"/>
    </font>
    <font>
      <i/>
      <sz val="11"/>
      <name val=".VnArial Narrow"/>
      <family val="2"/>
    </font>
    <font>
      <i/>
      <sz val="10"/>
      <name val=".VnArial Narrow"/>
      <family val="2"/>
    </font>
    <font>
      <b/>
      <sz val="9"/>
      <name val=".VnArial NarrowH"/>
      <family val="2"/>
    </font>
    <font>
      <b/>
      <sz val="8"/>
      <name val=".VnArial NarrowH"/>
      <family val="2"/>
    </font>
    <font>
      <sz val="9"/>
      <name val=".VnTimeH"/>
      <family val="2"/>
    </font>
    <font>
      <b/>
      <sz val="10"/>
      <name val=".VnArial Narrow"/>
      <family val="2"/>
    </font>
    <font>
      <b/>
      <sz val="11"/>
      <name val=".VnArial Narrow"/>
      <family val="2"/>
    </font>
    <font>
      <sz val="11"/>
      <name val=".VnTime"/>
      <family val="2"/>
    </font>
    <font>
      <b/>
      <sz val="8"/>
      <name val=".VnArial Narrow"/>
      <family val="2"/>
    </font>
    <font>
      <sz val="11"/>
      <name val=".VnArial Narrow"/>
      <family val="2"/>
    </font>
    <font>
      <sz val="8"/>
      <name val=".VnArial Narrow"/>
      <family val="2"/>
    </font>
    <font>
      <sz val="10"/>
      <name val="Arial"/>
      <family val="0"/>
    </font>
    <font>
      <sz val="9"/>
      <name val=".VnArial NarrowH"/>
      <family val="2"/>
    </font>
    <font>
      <b/>
      <i/>
      <sz val="11"/>
      <name val=".VnTime"/>
      <family val="2"/>
    </font>
    <font>
      <sz val="13"/>
      <name val=".VnTime"/>
      <family val="0"/>
    </font>
    <font>
      <i/>
      <sz val="9"/>
      <name val=".VnTime"/>
      <family val="0"/>
    </font>
    <font>
      <sz val="9"/>
      <color indexed="9"/>
      <name val=".VnTimeH"/>
      <family val="2"/>
    </font>
    <font>
      <sz val="11"/>
      <color indexed="9"/>
      <name val=".VnTime"/>
      <family val="2"/>
    </font>
    <font>
      <i/>
      <sz val="9"/>
      <color indexed="9"/>
      <name val=".VnTime"/>
      <family val="0"/>
    </font>
    <font>
      <b/>
      <i/>
      <sz val="12"/>
      <name val=".VnArial Narrow"/>
      <family val="2"/>
    </font>
    <font>
      <b/>
      <sz val="10"/>
      <name val=".VnTime"/>
      <family val="2"/>
    </font>
    <font>
      <i/>
      <sz val="8"/>
      <name val=".VnArial Narrow"/>
      <family val="2"/>
    </font>
    <font>
      <sz val="10"/>
      <color indexed="10"/>
      <name val=".VnArial Narrow"/>
      <family val="2"/>
    </font>
    <font>
      <sz val="10"/>
      <name val=".VnTime"/>
      <family val="2"/>
    </font>
    <font>
      <sz val="10"/>
      <name val="MS Sans Serif"/>
      <family val="2"/>
    </font>
    <font>
      <sz val="12"/>
      <name val=".VnArial Narrow"/>
      <family val="2"/>
    </font>
    <font>
      <b/>
      <sz val="12"/>
      <name val=".VnArial Narrow"/>
      <family val="2"/>
    </font>
    <font>
      <b/>
      <sz val="10"/>
      <color indexed="18"/>
      <name val=".VnArial NarrowH"/>
      <family val="2"/>
    </font>
    <font>
      <b/>
      <sz val="11"/>
      <color indexed="12"/>
      <name val=".VnArial NarrowH"/>
      <family val="2"/>
    </font>
    <font>
      <b/>
      <sz val="8"/>
      <color indexed="12"/>
      <name val=".VnArial NarrowH"/>
      <family val="2"/>
    </font>
    <font>
      <b/>
      <sz val="10"/>
      <color indexed="12"/>
      <name val=".VnArial NarrowH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i/>
      <sz val="12"/>
      <name val=".VnArial Narrow"/>
      <family val="2"/>
    </font>
    <font>
      <b/>
      <sz val="12"/>
      <name val="Arial"/>
      <family val="2"/>
    </font>
    <font>
      <sz val="11"/>
      <color indexed="10"/>
      <name val=".VnArial Narrow"/>
      <family val="2"/>
    </font>
    <font>
      <sz val="11"/>
      <color indexed="12"/>
      <name val=".VnArial Narrow"/>
      <family val="2"/>
    </font>
    <font>
      <sz val="11"/>
      <color indexed="61"/>
      <name val=".VnArial Narrow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.VnArial Narrow"/>
      <family val="2"/>
    </font>
    <font>
      <b/>
      <sz val="10"/>
      <color indexed="10"/>
      <name val=".VnArial Narrow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sz val="9"/>
      <name val="Arial"/>
      <family val="0"/>
    </font>
    <font>
      <sz val="9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6" fillId="0" borderId="11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65" fontId="7" fillId="0" borderId="12" xfId="44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/>
    </xf>
    <xf numFmtId="164" fontId="19" fillId="0" borderId="13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68" fontId="24" fillId="0" borderId="0" xfId="0" applyNumberFormat="1" applyFont="1" applyAlignment="1">
      <alignment horizontal="center"/>
    </xf>
    <xf numFmtId="168" fontId="2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11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8" fontId="27" fillId="0" borderId="0" xfId="0" applyNumberFormat="1" applyFont="1" applyAlignment="1">
      <alignment horizontal="center"/>
    </xf>
    <xf numFmtId="168" fontId="28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/>
    </xf>
    <xf numFmtId="0" fontId="1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7" fillId="0" borderId="0" xfId="0" applyFont="1" applyAlignment="1">
      <alignment/>
    </xf>
    <xf numFmtId="169" fontId="22" fillId="0" borderId="15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168" fontId="20" fillId="0" borderId="11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/>
    </xf>
    <xf numFmtId="171" fontId="7" fillId="0" borderId="11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20" fillId="0" borderId="12" xfId="0" applyFont="1" applyBorder="1" applyAlignment="1">
      <alignment horizontal="center" wrapText="1"/>
    </xf>
    <xf numFmtId="168" fontId="20" fillId="0" borderId="12" xfId="0" applyNumberFormat="1" applyFont="1" applyBorder="1" applyAlignment="1">
      <alignment horizontal="center"/>
    </xf>
    <xf numFmtId="170" fontId="7" fillId="0" borderId="12" xfId="0" applyNumberFormat="1" applyFont="1" applyBorder="1" applyAlignment="1">
      <alignment/>
    </xf>
    <xf numFmtId="171" fontId="7" fillId="0" borderId="12" xfId="0" applyNumberFormat="1" applyFont="1" applyBorder="1" applyAlignment="1">
      <alignment/>
    </xf>
    <xf numFmtId="0" fontId="18" fillId="0" borderId="12" xfId="0" applyFont="1" applyBorder="1" applyAlignment="1">
      <alignment horizontal="center" wrapText="1"/>
    </xf>
    <xf numFmtId="168" fontId="18" fillId="0" borderId="12" xfId="0" applyNumberFormat="1" applyFont="1" applyBorder="1" applyAlignment="1">
      <alignment horizontal="center"/>
    </xf>
    <xf numFmtId="171" fontId="15" fillId="0" borderId="12" xfId="0" applyNumberFormat="1" applyFont="1" applyBorder="1" applyAlignment="1">
      <alignment/>
    </xf>
    <xf numFmtId="168" fontId="31" fillId="0" borderId="12" xfId="0" applyNumberFormat="1" applyFont="1" applyBorder="1" applyAlignment="1">
      <alignment horizontal="center"/>
    </xf>
    <xf numFmtId="170" fontId="11" fillId="0" borderId="12" xfId="0" applyNumberFormat="1" applyFont="1" applyBorder="1" applyAlignment="1">
      <alignment/>
    </xf>
    <xf numFmtId="171" fontId="11" fillId="0" borderId="12" xfId="0" applyNumberFormat="1" applyFont="1" applyBorder="1" applyAlignment="1">
      <alignment/>
    </xf>
    <xf numFmtId="170" fontId="32" fillId="0" borderId="11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33" fillId="0" borderId="0" xfId="0" applyFont="1" applyBorder="1" applyAlignment="1">
      <alignment/>
    </xf>
    <xf numFmtId="165" fontId="15" fillId="0" borderId="12" xfId="44" applyNumberFormat="1" applyFont="1" applyBorder="1" applyAlignment="1">
      <alignment/>
    </xf>
    <xf numFmtId="0" fontId="20" fillId="0" borderId="16" xfId="0" applyFont="1" applyBorder="1" applyAlignment="1">
      <alignment horizontal="center" wrapText="1"/>
    </xf>
    <xf numFmtId="168" fontId="31" fillId="0" borderId="16" xfId="0" applyNumberFormat="1" applyFont="1" applyBorder="1" applyAlignment="1">
      <alignment horizontal="center"/>
    </xf>
    <xf numFmtId="171" fontId="11" fillId="0" borderId="16" xfId="0" applyNumberFormat="1" applyFont="1" applyBorder="1" applyAlignment="1">
      <alignment/>
    </xf>
    <xf numFmtId="16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 horizontal="left"/>
    </xf>
    <xf numFmtId="0" fontId="7" fillId="0" borderId="0" xfId="58" applyFont="1" applyBorder="1">
      <alignment/>
      <protection/>
    </xf>
    <xf numFmtId="0" fontId="15" fillId="0" borderId="0" xfId="58" applyFont="1" applyBorder="1" applyAlignment="1">
      <alignment horizontal="center"/>
      <protection/>
    </xf>
    <xf numFmtId="41" fontId="7" fillId="0" borderId="0" xfId="58" applyNumberFormat="1" applyFont="1" applyBorder="1">
      <alignment/>
      <protection/>
    </xf>
    <xf numFmtId="165" fontId="7" fillId="0" borderId="0" xfId="44" applyNumberFormat="1" applyFont="1" applyBorder="1" applyAlignment="1">
      <alignment/>
    </xf>
    <xf numFmtId="41" fontId="7" fillId="0" borderId="0" xfId="58" applyNumberFormat="1" applyFont="1" applyBorder="1" applyAlignment="1">
      <alignment vertical="top"/>
      <protection/>
    </xf>
    <xf numFmtId="0" fontId="21" fillId="0" borderId="0" xfId="58" applyFont="1" applyBorder="1" applyAlignment="1">
      <alignment/>
      <protection/>
    </xf>
    <xf numFmtId="0" fontId="19" fillId="0" borderId="0" xfId="58" applyFont="1" applyBorder="1">
      <alignment/>
      <protection/>
    </xf>
    <xf numFmtId="0" fontId="21" fillId="0" borderId="0" xfId="58" applyFont="1" applyBorder="1">
      <alignment/>
      <protection/>
    </xf>
    <xf numFmtId="0" fontId="19" fillId="0" borderId="0" xfId="58" applyFont="1" applyFill="1" applyBorder="1">
      <alignment/>
      <protection/>
    </xf>
    <xf numFmtId="0" fontId="35" fillId="0" borderId="0" xfId="58" applyFont="1" applyFill="1" applyBorder="1">
      <alignment/>
      <protection/>
    </xf>
    <xf numFmtId="0" fontId="36" fillId="0" borderId="0" xfId="58" applyFont="1" applyFill="1" applyBorder="1" applyAlignment="1">
      <alignment horizontal="center"/>
      <protection/>
    </xf>
    <xf numFmtId="41" fontId="35" fillId="0" borderId="0" xfId="58" applyNumberFormat="1" applyFont="1" applyFill="1" applyBorder="1">
      <alignment/>
      <protection/>
    </xf>
    <xf numFmtId="0" fontId="19" fillId="0" borderId="0" xfId="0" applyFont="1" applyFill="1" applyBorder="1" applyAlignment="1">
      <alignment/>
    </xf>
    <xf numFmtId="41" fontId="7" fillId="0" borderId="0" xfId="44" applyNumberFormat="1" applyFont="1" applyBorder="1" applyAlignment="1">
      <alignment/>
    </xf>
    <xf numFmtId="0" fontId="1" fillId="0" borderId="0" xfId="58" applyFont="1" applyBorder="1" applyAlignment="1">
      <alignment vertical="center"/>
      <protection/>
    </xf>
    <xf numFmtId="0" fontId="5" fillId="0" borderId="0" xfId="58" applyFont="1" applyBorder="1" applyAlignment="1">
      <alignment horizontal="left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0" xfId="44" applyNumberFormat="1" applyFont="1" applyBorder="1" applyAlignment="1">
      <alignment horizontal="right" vertical="center"/>
    </xf>
    <xf numFmtId="37" fontId="5" fillId="0" borderId="0" xfId="57" applyNumberFormat="1" applyFont="1" applyBorder="1" applyAlignment="1">
      <alignment horizontal="right" wrapText="1"/>
      <protection/>
    </xf>
    <xf numFmtId="0" fontId="5" fillId="0" borderId="0" xfId="44" applyNumberFormat="1" applyFont="1" applyBorder="1" applyAlignment="1">
      <alignment horizontal="right" vertical="center" wrapText="1"/>
    </xf>
    <xf numFmtId="0" fontId="37" fillId="0" borderId="0" xfId="58" applyFont="1" applyBorder="1" applyAlignment="1">
      <alignment horizontal="right" vertical="center"/>
      <protection/>
    </xf>
    <xf numFmtId="0" fontId="38" fillId="0" borderId="10" xfId="58" applyFont="1" applyBorder="1" applyAlignment="1">
      <alignment horizontal="center" vertical="center"/>
      <protection/>
    </xf>
    <xf numFmtId="165" fontId="39" fillId="0" borderId="10" xfId="44" applyNumberFormat="1" applyFont="1" applyBorder="1" applyAlignment="1">
      <alignment horizontal="center" vertical="center" wrapText="1"/>
    </xf>
    <xf numFmtId="165" fontId="40" fillId="0" borderId="10" xfId="44" applyNumberFormat="1" applyFont="1" applyBorder="1" applyAlignment="1">
      <alignment horizontal="center" vertical="center" wrapText="1"/>
    </xf>
    <xf numFmtId="165" fontId="40" fillId="0" borderId="0" xfId="44" applyNumberFormat="1" applyFont="1" applyBorder="1" applyAlignment="1">
      <alignment horizontal="center" vertical="center" wrapText="1"/>
    </xf>
    <xf numFmtId="41" fontId="41" fillId="0" borderId="0" xfId="58" applyNumberFormat="1" applyFont="1" applyBorder="1" applyAlignment="1">
      <alignment horizontal="center" vertical="center" wrapText="1"/>
      <protection/>
    </xf>
    <xf numFmtId="0" fontId="40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top" wrapText="1"/>
      <protection/>
    </xf>
    <xf numFmtId="0" fontId="1" fillId="0" borderId="0" xfId="58" applyFont="1" applyBorder="1" applyAlignment="1">
      <alignment horizontal="right" vertical="top" wrapText="1"/>
      <protection/>
    </xf>
    <xf numFmtId="0" fontId="35" fillId="0" borderId="0" xfId="58" applyFont="1" applyBorder="1">
      <alignment/>
      <protection/>
    </xf>
    <xf numFmtId="49" fontId="36" fillId="0" borderId="0" xfId="58" applyNumberFormat="1" applyFont="1" applyBorder="1">
      <alignment/>
      <protection/>
    </xf>
    <xf numFmtId="49" fontId="36" fillId="0" borderId="0" xfId="58" applyNumberFormat="1" applyFont="1" applyBorder="1" applyAlignment="1">
      <alignment horizontal="center"/>
      <protection/>
    </xf>
    <xf numFmtId="41" fontId="35" fillId="0" borderId="0" xfId="58" applyNumberFormat="1" applyFont="1" applyBorder="1">
      <alignment/>
      <protection/>
    </xf>
    <xf numFmtId="49" fontId="16" fillId="0" borderId="12" xfId="58" applyNumberFormat="1" applyFont="1" applyBorder="1" applyAlignment="1">
      <alignment horizontal="left"/>
      <protection/>
    </xf>
    <xf numFmtId="165" fontId="19" fillId="0" borderId="12" xfId="44" applyNumberFormat="1" applyFont="1" applyBorder="1" applyAlignment="1">
      <alignment/>
    </xf>
    <xf numFmtId="172" fontId="35" fillId="0" borderId="12" xfId="58" applyNumberFormat="1" applyFont="1" applyBorder="1">
      <alignment/>
      <protection/>
    </xf>
    <xf numFmtId="172" fontId="35" fillId="0" borderId="0" xfId="58" applyNumberFormat="1" applyFont="1" applyBorder="1">
      <alignment/>
      <protection/>
    </xf>
    <xf numFmtId="41" fontId="42" fillId="0" borderId="0" xfId="58" applyNumberFormat="1" applyFont="1" applyBorder="1" applyAlignment="1">
      <alignment vertical="top" wrapText="1"/>
      <protection/>
    </xf>
    <xf numFmtId="0" fontId="35" fillId="0" borderId="0" xfId="58" applyFont="1" applyBorder="1" applyAlignment="1">
      <alignment vertical="top"/>
      <protection/>
    </xf>
    <xf numFmtId="0" fontId="36" fillId="0" borderId="0" xfId="58" applyFont="1" applyBorder="1">
      <alignment/>
      <protection/>
    </xf>
    <xf numFmtId="49" fontId="29" fillId="0" borderId="0" xfId="58" applyNumberFormat="1" applyFont="1" applyBorder="1">
      <alignment/>
      <protection/>
    </xf>
    <xf numFmtId="49" fontId="35" fillId="0" borderId="0" xfId="58" applyNumberFormat="1" applyFont="1" applyBorder="1" applyAlignment="1" quotePrefix="1">
      <alignment horizontal="center"/>
      <protection/>
    </xf>
    <xf numFmtId="41" fontId="36" fillId="0" borderId="0" xfId="58" applyNumberFormat="1" applyFont="1" applyBorder="1">
      <alignment/>
      <protection/>
    </xf>
    <xf numFmtId="41" fontId="36" fillId="0" borderId="0" xfId="58" applyNumberFormat="1" applyFont="1" applyBorder="1" applyAlignment="1">
      <alignment vertical="top" wrapText="1"/>
      <protection/>
    </xf>
    <xf numFmtId="49" fontId="7" fillId="0" borderId="12" xfId="58" applyNumberFormat="1" applyFont="1" applyBorder="1" applyAlignment="1" quotePrefix="1">
      <alignment horizontal="center"/>
      <protection/>
    </xf>
    <xf numFmtId="165" fontId="16" fillId="0" borderId="12" xfId="44" applyNumberFormat="1" applyFont="1" applyBorder="1" applyAlignment="1">
      <alignment/>
    </xf>
    <xf numFmtId="172" fontId="36" fillId="0" borderId="12" xfId="44" applyNumberFormat="1" applyFont="1" applyBorder="1" applyAlignment="1">
      <alignment/>
    </xf>
    <xf numFmtId="172" fontId="36" fillId="0" borderId="0" xfId="44" applyNumberFormat="1" applyFont="1" applyBorder="1" applyAlignment="1">
      <alignment/>
    </xf>
    <xf numFmtId="41" fontId="42" fillId="0" borderId="0" xfId="58" applyNumberFormat="1" applyFont="1" applyBorder="1" applyAlignment="1">
      <alignment vertical="top"/>
      <protection/>
    </xf>
    <xf numFmtId="173" fontId="36" fillId="0" borderId="0" xfId="58" applyNumberFormat="1" applyFont="1" applyBorder="1">
      <alignment/>
      <protection/>
    </xf>
    <xf numFmtId="49" fontId="43" fillId="0" borderId="0" xfId="58" applyNumberFormat="1" applyFont="1" applyBorder="1" applyAlignment="1">
      <alignment horizontal="center"/>
      <protection/>
    </xf>
    <xf numFmtId="49" fontId="43" fillId="0" borderId="0" xfId="58" applyNumberFormat="1" applyFont="1" applyBorder="1">
      <alignment/>
      <protection/>
    </xf>
    <xf numFmtId="41" fontId="35" fillId="0" borderId="0" xfId="58" applyNumberFormat="1" applyFont="1" applyBorder="1" applyAlignment="1">
      <alignment vertical="top" wrapText="1"/>
      <protection/>
    </xf>
    <xf numFmtId="174" fontId="35" fillId="0" borderId="0" xfId="58" applyNumberFormat="1" applyFont="1" applyBorder="1">
      <alignment/>
      <protection/>
    </xf>
    <xf numFmtId="0" fontId="7" fillId="0" borderId="12" xfId="58" applyFont="1" applyBorder="1">
      <alignment/>
      <protection/>
    </xf>
    <xf numFmtId="0" fontId="35" fillId="0" borderId="12" xfId="58" applyFont="1" applyBorder="1">
      <alignment/>
      <protection/>
    </xf>
    <xf numFmtId="49" fontId="35" fillId="0" borderId="0" xfId="58" applyNumberFormat="1" applyFont="1" applyBorder="1" applyAlignment="1">
      <alignment horizontal="left" vertical="top" wrapText="1" indent="1"/>
      <protection/>
    </xf>
    <xf numFmtId="49" fontId="35" fillId="0" borderId="0" xfId="58" applyNumberFormat="1" applyFont="1" applyBorder="1" applyAlignment="1">
      <alignment horizontal="left" indent="1"/>
      <protection/>
    </xf>
    <xf numFmtId="172" fontId="35" fillId="0" borderId="12" xfId="44" applyNumberFormat="1" applyFont="1" applyBorder="1" applyAlignment="1">
      <alignment/>
    </xf>
    <xf numFmtId="172" fontId="35" fillId="0" borderId="0" xfId="44" applyNumberFormat="1" applyFont="1" applyBorder="1" applyAlignment="1">
      <alignment/>
    </xf>
    <xf numFmtId="49" fontId="35" fillId="0" borderId="0" xfId="58" applyNumberFormat="1" applyFont="1" applyBorder="1" applyAlignment="1">
      <alignment horizontal="center"/>
      <protection/>
    </xf>
    <xf numFmtId="49" fontId="7" fillId="0" borderId="12" xfId="58" applyNumberFormat="1" applyFont="1" applyBorder="1" applyAlignment="1">
      <alignment horizontal="center"/>
      <protection/>
    </xf>
    <xf numFmtId="49" fontId="35" fillId="0" borderId="0" xfId="58" applyNumberFormat="1" applyFont="1" applyFill="1" applyBorder="1" applyAlignment="1">
      <alignment horizontal="left" indent="1"/>
      <protection/>
    </xf>
    <xf numFmtId="165" fontId="35" fillId="33" borderId="0" xfId="44" applyNumberFormat="1" applyFont="1" applyFill="1" applyBorder="1" applyAlignment="1">
      <alignment/>
    </xf>
    <xf numFmtId="49" fontId="15" fillId="0" borderId="12" xfId="58" applyNumberFormat="1" applyFont="1" applyBorder="1" applyAlignment="1" quotePrefix="1">
      <alignment horizontal="center"/>
      <protection/>
    </xf>
    <xf numFmtId="165" fontId="16" fillId="0" borderId="0" xfId="44" applyNumberFormat="1" applyFont="1" applyBorder="1" applyAlignment="1">
      <alignment/>
    </xf>
    <xf numFmtId="41" fontId="44" fillId="0" borderId="0" xfId="58" applyNumberFormat="1" applyFont="1" applyBorder="1" applyAlignment="1" quotePrefix="1">
      <alignment vertical="top"/>
      <protection/>
    </xf>
    <xf numFmtId="165" fontId="45" fillId="0" borderId="12" xfId="44" applyNumberFormat="1" applyFont="1" applyBorder="1" applyAlignment="1">
      <alignment/>
    </xf>
    <xf numFmtId="165" fontId="46" fillId="0" borderId="12" xfId="44" applyNumberFormat="1" applyFont="1" applyBorder="1" applyAlignment="1">
      <alignment/>
    </xf>
    <xf numFmtId="165" fontId="47" fillId="0" borderId="12" xfId="44" applyNumberFormat="1" applyFont="1" applyBorder="1" applyAlignment="1">
      <alignment/>
    </xf>
    <xf numFmtId="165" fontId="35" fillId="0" borderId="12" xfId="44" applyNumberFormat="1" applyFont="1" applyBorder="1" applyAlignment="1">
      <alignment/>
    </xf>
    <xf numFmtId="165" fontId="35" fillId="0" borderId="0" xfId="44" applyNumberFormat="1" applyFont="1" applyBorder="1" applyAlignment="1">
      <alignment/>
    </xf>
    <xf numFmtId="175" fontId="7" fillId="0" borderId="12" xfId="56" applyNumberFormat="1" applyFont="1" applyFill="1" applyBorder="1" applyAlignment="1" applyProtection="1">
      <alignment horizontal="center"/>
      <protection/>
    </xf>
    <xf numFmtId="165" fontId="35" fillId="0" borderId="12" xfId="44" applyNumberFormat="1" applyFont="1" applyFill="1" applyBorder="1" applyAlignment="1">
      <alignment/>
    </xf>
    <xf numFmtId="165" fontId="35" fillId="0" borderId="0" xfId="44" applyNumberFormat="1" applyFont="1" applyFill="1" applyBorder="1" applyAlignment="1">
      <alignment/>
    </xf>
    <xf numFmtId="165" fontId="35" fillId="0" borderId="0" xfId="58" applyNumberFormat="1" applyFont="1" applyBorder="1">
      <alignment/>
      <protection/>
    </xf>
    <xf numFmtId="175" fontId="35" fillId="0" borderId="0" xfId="56" applyNumberFormat="1" applyFont="1" applyFill="1" applyBorder="1" applyAlignment="1" applyProtection="1">
      <alignment horizontal="left" indent="1"/>
      <protection/>
    </xf>
    <xf numFmtId="175" fontId="35" fillId="0" borderId="0" xfId="56" applyNumberFormat="1" applyFont="1" applyFill="1" applyBorder="1" applyAlignment="1" applyProtection="1" quotePrefix="1">
      <alignment horizontal="center"/>
      <protection/>
    </xf>
    <xf numFmtId="3" fontId="36" fillId="0" borderId="0" xfId="58" applyNumberFormat="1" applyFont="1" applyBorder="1">
      <alignment/>
      <protection/>
    </xf>
    <xf numFmtId="0" fontId="15" fillId="0" borderId="12" xfId="58" applyFont="1" applyBorder="1" applyAlignment="1">
      <alignment horizontal="center"/>
      <protection/>
    </xf>
    <xf numFmtId="165" fontId="36" fillId="0" borderId="0" xfId="44" applyNumberFormat="1" applyFont="1" applyBorder="1" applyAlignment="1">
      <alignment/>
    </xf>
    <xf numFmtId="0" fontId="35" fillId="0" borderId="0" xfId="58" applyFont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165" fontId="36" fillId="0" borderId="12" xfId="44" applyNumberFormat="1" applyFont="1" applyBorder="1" applyAlignment="1">
      <alignment/>
    </xf>
    <xf numFmtId="41" fontId="48" fillId="0" borderId="0" xfId="58" applyNumberFormat="1" applyFont="1" applyBorder="1" applyAlignment="1">
      <alignment vertical="top"/>
      <protection/>
    </xf>
    <xf numFmtId="49" fontId="35" fillId="0" borderId="0" xfId="58" applyNumberFormat="1" applyFont="1" applyFill="1" applyBorder="1" applyAlignment="1">
      <alignment horizontal="left" wrapText="1" indent="1"/>
      <protection/>
    </xf>
    <xf numFmtId="41" fontId="35" fillId="33" borderId="0" xfId="58" applyNumberFormat="1" applyFont="1" applyFill="1" applyBorder="1">
      <alignment/>
      <protection/>
    </xf>
    <xf numFmtId="165" fontId="49" fillId="0" borderId="0" xfId="44" applyNumberFormat="1" applyFont="1" applyBorder="1" applyAlignment="1">
      <alignment/>
    </xf>
    <xf numFmtId="49" fontId="15" fillId="0" borderId="12" xfId="58" applyNumberFormat="1" applyFont="1" applyBorder="1" applyAlignment="1">
      <alignment horizontal="center"/>
      <protection/>
    </xf>
    <xf numFmtId="41" fontId="16" fillId="0" borderId="12" xfId="58" applyNumberFormat="1" applyFont="1" applyBorder="1">
      <alignment/>
      <protection/>
    </xf>
    <xf numFmtId="41" fontId="16" fillId="0" borderId="0" xfId="58" applyNumberFormat="1" applyFont="1" applyBorder="1">
      <alignment/>
      <protection/>
    </xf>
    <xf numFmtId="165" fontId="50" fillId="0" borderId="0" xfId="58" applyNumberFormat="1" applyFont="1" applyBorder="1">
      <alignment/>
      <protection/>
    </xf>
    <xf numFmtId="49" fontId="36" fillId="0" borderId="0" xfId="58" applyNumberFormat="1" applyFont="1" applyBorder="1" applyAlignment="1">
      <alignment vertical="center"/>
      <protection/>
    </xf>
    <xf numFmtId="49" fontId="35" fillId="0" borderId="0" xfId="58" applyNumberFormat="1" applyFont="1" applyBorder="1" applyAlignment="1" quotePrefix="1">
      <alignment horizontal="center" vertical="center"/>
      <protection/>
    </xf>
    <xf numFmtId="49" fontId="15" fillId="0" borderId="16" xfId="58" applyNumberFormat="1" applyFont="1" applyBorder="1" applyAlignment="1">
      <alignment horizontal="center" vertical="center"/>
      <protection/>
    </xf>
    <xf numFmtId="165" fontId="16" fillId="0" borderId="16" xfId="44" applyNumberFormat="1" applyFont="1" applyBorder="1" applyAlignment="1">
      <alignment/>
    </xf>
    <xf numFmtId="49" fontId="16" fillId="0" borderId="0" xfId="58" applyNumberFormat="1" applyFont="1" applyBorder="1" applyAlignment="1">
      <alignment wrapText="1"/>
      <protection/>
    </xf>
    <xf numFmtId="0" fontId="15" fillId="33" borderId="0" xfId="58" applyFont="1" applyFill="1" applyBorder="1">
      <alignment/>
      <protection/>
    </xf>
    <xf numFmtId="165" fontId="15" fillId="33" borderId="0" xfId="44" applyNumberFormat="1" applyFont="1" applyFill="1" applyBorder="1" applyAlignment="1">
      <alignment/>
    </xf>
    <xf numFmtId="0" fontId="32" fillId="0" borderId="0" xfId="58" applyFont="1" applyBorder="1">
      <alignment/>
      <protection/>
    </xf>
    <xf numFmtId="0" fontId="51" fillId="0" borderId="0" xfId="58" applyFont="1" applyBorder="1" applyAlignment="1">
      <alignment horizontal="center"/>
      <protection/>
    </xf>
    <xf numFmtId="41" fontId="32" fillId="0" borderId="0" xfId="58" applyNumberFormat="1" applyFont="1" applyBorder="1">
      <alignment/>
      <protection/>
    </xf>
    <xf numFmtId="0" fontId="51" fillId="33" borderId="0" xfId="58" applyFont="1" applyFill="1" applyBorder="1">
      <alignment/>
      <protection/>
    </xf>
    <xf numFmtId="165" fontId="51" fillId="33" borderId="0" xfId="44" applyNumberFormat="1" applyFont="1" applyFill="1" applyBorder="1" applyAlignment="1">
      <alignment/>
    </xf>
    <xf numFmtId="165" fontId="15" fillId="33" borderId="0" xfId="58" applyNumberFormat="1" applyFont="1" applyFill="1" applyBorder="1">
      <alignment/>
      <protection/>
    </xf>
    <xf numFmtId="41" fontId="32" fillId="0" borderId="0" xfId="58" applyNumberFormat="1" applyFont="1" applyBorder="1" applyAlignment="1">
      <alignment vertical="top"/>
      <protection/>
    </xf>
    <xf numFmtId="0" fontId="52" fillId="0" borderId="0" xfId="58" applyFont="1" applyBorder="1" applyAlignment="1">
      <alignment/>
      <protection/>
    </xf>
    <xf numFmtId="0" fontId="32" fillId="0" borderId="0" xfId="58" applyFont="1" applyFill="1" applyBorder="1">
      <alignment/>
      <protection/>
    </xf>
    <xf numFmtId="0" fontId="51" fillId="0" borderId="0" xfId="58" applyFont="1" applyFill="1" applyBorder="1" applyAlignment="1">
      <alignment horizontal="center"/>
      <protection/>
    </xf>
    <xf numFmtId="41" fontId="32" fillId="0" borderId="0" xfId="58" applyNumberFormat="1" applyFont="1" applyFill="1" applyBorder="1">
      <alignment/>
      <protection/>
    </xf>
    <xf numFmtId="49" fontId="10" fillId="0" borderId="0" xfId="58" applyNumberFormat="1" applyFont="1" applyFill="1" applyBorder="1" applyAlignment="1">
      <alignment horizontal="left" wrapText="1"/>
      <protection/>
    </xf>
    <xf numFmtId="41" fontId="32" fillId="0" borderId="0" xfId="58" applyNumberFormat="1" applyFont="1" applyFill="1" applyBorder="1" applyAlignment="1">
      <alignment vertical="top"/>
      <protection/>
    </xf>
    <xf numFmtId="0" fontId="52" fillId="0" borderId="0" xfId="58" applyFont="1" applyFill="1" applyBorder="1" applyAlignment="1">
      <alignment/>
      <protection/>
    </xf>
    <xf numFmtId="165" fontId="7" fillId="0" borderId="0" xfId="58" applyNumberFormat="1" applyFont="1" applyBorder="1">
      <alignment/>
      <protection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8" fontId="23" fillId="0" borderId="0" xfId="0" applyNumberFormat="1" applyFont="1" applyAlignment="1">
      <alignment horizontal="left"/>
    </xf>
    <xf numFmtId="169" fontId="22" fillId="0" borderId="10" xfId="0" applyNumberFormat="1" applyFont="1" applyBorder="1" applyAlignment="1">
      <alignment horizontal="center" vertical="center" wrapText="1"/>
    </xf>
    <xf numFmtId="169" fontId="22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9" fillId="0" borderId="0" xfId="58" applyFont="1" applyFill="1" applyBorder="1" applyAlignment="1">
      <alignment horizontal="center"/>
      <protection/>
    </xf>
    <xf numFmtId="165" fontId="11" fillId="0" borderId="0" xfId="44" applyNumberFormat="1" applyFont="1" applyBorder="1" applyAlignment="1">
      <alignment horizontal="right"/>
    </xf>
    <xf numFmtId="49" fontId="10" fillId="0" borderId="0" xfId="58" applyNumberFormat="1" applyFont="1" applyFill="1" applyBorder="1" applyAlignment="1">
      <alignment horizontal="left" wrapText="1"/>
      <protection/>
    </xf>
    <xf numFmtId="0" fontId="6" fillId="0" borderId="0" xfId="58" applyFont="1" applyFill="1" applyBorder="1" applyAlignment="1">
      <alignment horizontal="right"/>
      <protection/>
    </xf>
    <xf numFmtId="165" fontId="11" fillId="0" borderId="0" xfId="44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 horizontal="center"/>
      <protection/>
    </xf>
    <xf numFmtId="0" fontId="70" fillId="0" borderId="18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70" fillId="0" borderId="20" xfId="0" applyFont="1" applyBorder="1" applyAlignment="1">
      <alignment wrapText="1"/>
    </xf>
    <xf numFmtId="0" fontId="71" fillId="0" borderId="20" xfId="0" applyFont="1" applyBorder="1" applyAlignment="1">
      <alignment wrapText="1"/>
    </xf>
    <xf numFmtId="0" fontId="70" fillId="0" borderId="18" xfId="0" applyFont="1" applyBorder="1" applyAlignment="1">
      <alignment wrapText="1"/>
    </xf>
    <xf numFmtId="0" fontId="71" fillId="0" borderId="18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Worksheet in 2231 Worksheet of report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F WP" xfId="56"/>
    <cellStyle name="Normal_Worksheet in  Process" xfId="57"/>
    <cellStyle name="Normal_Worksheet in 2231 Worksheet of repor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c%20-%202014\Quyet%20toan%202014\BCTC%20nam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hao%202009\Quyet%20toan\LCTT%20%20quy%204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kien PPLN "/>
      <sheetName val="B1-MS 04"/>
      <sheetName val="B2-MS 04 "/>
      <sheetName val="KQKD"/>
      <sheetName val="Bang can doi"/>
      <sheetName val="LCTT "/>
      <sheetName val="TMTC 1-7"/>
      <sheetName val="TMTC 8-10"/>
      <sheetName val="TMTC 11 -20"/>
      <sheetName val="TMTC 22"/>
      <sheetName val="TMCT23-24"/>
      <sheetName val="TMCT25-33"/>
      <sheetName val="TMCT 34"/>
      <sheetName val="B05-TKV"/>
      <sheetName val="B05b -TKV"/>
      <sheetName val="CPYT B06"/>
      <sheetName val="TH TS B 07 "/>
      <sheetName val="TSHH - B7a "/>
      <sheetName val="TSHH - B7c "/>
      <sheetName val="NVKD- B08"/>
      <sheetName val="ZSXC B09a"/>
      <sheetName val="Z SXK - B09b"/>
      <sheetName val="QLDN -B12"/>
      <sheetName val="TCTC,K B13"/>
      <sheetName val="CPBTK-14"/>
      <sheetName val="TTCNV -15  "/>
      <sheetName val="DT,CF,LL -16"/>
      <sheetName val="BCTB - B17"/>
      <sheetName val="PTPT - B18"/>
      <sheetName val="B19"/>
      <sheetName val="B20"/>
      <sheetName val="CPB - B21"/>
      <sheetName val="Phi PTTD - B22 "/>
      <sheetName val="DT XDCB-B23"/>
      <sheetName val="SCL-B24"/>
      <sheetName val="PPLN - B25 "/>
      <sheetName val="Trich SD KH"/>
      <sheetName val="PB1-Vinacomin "/>
      <sheetName val="PB2-Vinacomin "/>
      <sheetName val="PB3-Vinacomin"/>
      <sheetName val="PB4-Vinacomin "/>
      <sheetName val="PB5-Vinacomin "/>
      <sheetName val="PB6-Vinacomin  "/>
      <sheetName val="PB7-Vinacomin   "/>
      <sheetName val="PB8-Vinacomin  "/>
      <sheetName val="PB9-Vinacomin   "/>
      <sheetName val="PB 9a-Vinacomin    "/>
      <sheetName val="PB 9b-Vinacomin    "/>
      <sheetName val="PB giai trinh B03"/>
      <sheetName val="PB10-Vinacomin  "/>
      <sheetName val="PB11-Vinacomin   "/>
      <sheetName val="B01-TSCD-HN"/>
      <sheetName val="B02-TSCD-HN "/>
      <sheetName val="B03-TSCD-HN "/>
      <sheetName val="B1 - TT115"/>
      <sheetName val="B2 - TT115"/>
      <sheetName val="PL1- TT117"/>
      <sheetName val="PL2-TT117"/>
      <sheetName val="PL3-TT117"/>
      <sheetName val="PL4-TT117"/>
      <sheetName val="PL5-TT117 "/>
      <sheetName val="PL6-TT117 "/>
      <sheetName val="PL7-TT117"/>
      <sheetName val="PL8-TT117 "/>
      <sheetName val="PL01-TT220"/>
      <sheetName val="PL02-TT220"/>
      <sheetName val="Muc luc QT (5)"/>
      <sheetName val="Muc luc QT (4)"/>
      <sheetName val="Sheet1"/>
      <sheetName val="Phu luc A-02"/>
      <sheetName val="PTPT - PL B"/>
      <sheetName val="Phu luc F"/>
      <sheetName val="Guibieu"/>
      <sheetName val="Sheet2"/>
      <sheetName val="10000000"/>
      <sheetName val="20000000"/>
      <sheetName val="30000000"/>
      <sheetName val="40000000"/>
      <sheetName val="50000000"/>
      <sheetName val="70000000"/>
      <sheetName val="60000000"/>
      <sheetName val="80000000"/>
      <sheetName val="a0000000"/>
      <sheetName val="90000000"/>
      <sheetName val="b0000000"/>
      <sheetName val="c0000000"/>
      <sheetName val="XL4Poppy"/>
    </sheetNames>
    <sheetDataSet>
      <sheetData sheetId="3">
        <row r="23">
          <cell r="M23">
            <v>2406699656</v>
          </cell>
          <cell r="N23">
            <v>3908989251</v>
          </cell>
        </row>
        <row r="26">
          <cell r="M26">
            <v>1871615732</v>
          </cell>
        </row>
      </sheetData>
      <sheetData sheetId="4">
        <row r="8">
          <cell r="E8">
            <v>34394251276</v>
          </cell>
          <cell r="F8">
            <v>50642683550</v>
          </cell>
        </row>
        <row r="14">
          <cell r="E14">
            <v>15056393201</v>
          </cell>
          <cell r="F14">
            <v>12902834684</v>
          </cell>
        </row>
        <row r="21">
          <cell r="E21">
            <v>40400400</v>
          </cell>
          <cell r="F21">
            <v>42335955</v>
          </cell>
        </row>
        <row r="22">
          <cell r="E22">
            <v>40400400</v>
          </cell>
          <cell r="F22">
            <v>42335955</v>
          </cell>
        </row>
        <row r="24">
          <cell r="E24">
            <v>183844121</v>
          </cell>
          <cell r="F24">
            <v>701255369</v>
          </cell>
        </row>
        <row r="25">
          <cell r="E25">
            <v>32972728</v>
          </cell>
          <cell r="F25">
            <v>647175044</v>
          </cell>
        </row>
        <row r="61">
          <cell r="E61">
            <v>10042244057</v>
          </cell>
          <cell r="F61">
            <v>16902526367</v>
          </cell>
        </row>
        <row r="62">
          <cell r="E62">
            <v>10011388604</v>
          </cell>
          <cell r="F62">
            <v>16871670914</v>
          </cell>
        </row>
        <row r="66">
          <cell r="H66">
            <v>68438859</v>
          </cell>
        </row>
        <row r="73">
          <cell r="E73">
            <v>2794304481</v>
          </cell>
          <cell r="F73">
            <v>4311122483</v>
          </cell>
        </row>
      </sheetData>
      <sheetData sheetId="6">
        <row r="4">
          <cell r="D4">
            <v>1667167</v>
          </cell>
        </row>
        <row r="5">
          <cell r="D5">
            <v>9035989770</v>
          </cell>
        </row>
        <row r="6">
          <cell r="D6">
            <v>25356594339</v>
          </cell>
        </row>
        <row r="16">
          <cell r="D16">
            <v>10000000000</v>
          </cell>
        </row>
        <row r="22">
          <cell r="D22">
            <v>349767135</v>
          </cell>
        </row>
        <row r="35">
          <cell r="D35">
            <v>40400400</v>
          </cell>
        </row>
        <row r="44">
          <cell r="D44">
            <v>52403625</v>
          </cell>
        </row>
      </sheetData>
      <sheetData sheetId="7">
        <row r="12">
          <cell r="N12">
            <v>78306822258</v>
          </cell>
        </row>
        <row r="20">
          <cell r="N20">
            <v>57694950320</v>
          </cell>
        </row>
        <row r="44">
          <cell r="N44">
            <v>1021074300</v>
          </cell>
        </row>
        <row r="51">
          <cell r="N51">
            <v>1013150233</v>
          </cell>
        </row>
      </sheetData>
      <sheetData sheetId="8">
        <row r="33">
          <cell r="D33">
            <v>0</v>
          </cell>
        </row>
        <row r="52">
          <cell r="D52">
            <v>594383500</v>
          </cell>
        </row>
        <row r="63">
          <cell r="D63">
            <v>99918639</v>
          </cell>
        </row>
        <row r="76">
          <cell r="D76">
            <v>0</v>
          </cell>
        </row>
      </sheetData>
      <sheetData sheetId="9">
        <row r="20">
          <cell r="H20">
            <v>21544119367</v>
          </cell>
        </row>
      </sheetData>
      <sheetData sheetId="11">
        <row r="18">
          <cell r="C18">
            <v>1627137088</v>
          </cell>
        </row>
      </sheetData>
      <sheetData sheetId="13">
        <row r="13">
          <cell r="N13">
            <v>626236391</v>
          </cell>
        </row>
        <row r="19">
          <cell r="D19">
            <v>143723842</v>
          </cell>
          <cell r="M19">
            <v>483895315</v>
          </cell>
          <cell r="N19">
            <v>122036380</v>
          </cell>
        </row>
        <row r="21">
          <cell r="N21">
            <v>11444610</v>
          </cell>
        </row>
      </sheetData>
      <sheetData sheetId="16">
        <row r="16">
          <cell r="D16">
            <v>3623731874</v>
          </cell>
          <cell r="E16">
            <v>3481624742</v>
          </cell>
        </row>
      </sheetData>
      <sheetData sheetId="19">
        <row r="52">
          <cell r="C52">
            <v>28400605847</v>
          </cell>
        </row>
      </sheetData>
      <sheetData sheetId="20">
        <row r="35">
          <cell r="C35">
            <v>18090715976</v>
          </cell>
          <cell r="E35">
            <v>16802092214</v>
          </cell>
          <cell r="G35">
            <v>16058003576</v>
          </cell>
          <cell r="I35">
            <v>0</v>
          </cell>
        </row>
        <row r="50">
          <cell r="B50">
            <v>13176156790</v>
          </cell>
          <cell r="D50">
            <v>13224745794</v>
          </cell>
          <cell r="F50">
            <v>12071737021</v>
          </cell>
          <cell r="H50">
            <v>0</v>
          </cell>
        </row>
      </sheetData>
      <sheetData sheetId="21">
        <row r="32">
          <cell r="C32">
            <v>815262354</v>
          </cell>
          <cell r="E32">
            <v>4251358950</v>
          </cell>
          <cell r="G32">
            <v>2475617744</v>
          </cell>
          <cell r="I32">
            <v>0</v>
          </cell>
        </row>
        <row r="47">
          <cell r="B47">
            <v>581745349</v>
          </cell>
          <cell r="D47">
            <v>3338395516</v>
          </cell>
          <cell r="F47">
            <v>2024058939</v>
          </cell>
          <cell r="H47">
            <v>0</v>
          </cell>
        </row>
      </sheetData>
      <sheetData sheetId="22">
        <row r="24">
          <cell r="C24">
            <v>5172433381</v>
          </cell>
        </row>
        <row r="62">
          <cell r="C62">
            <v>4317256397</v>
          </cell>
        </row>
        <row r="137">
          <cell r="C137">
            <v>3435410586</v>
          </cell>
        </row>
        <row r="209">
          <cell r="C209">
            <v>0</v>
          </cell>
        </row>
      </sheetData>
      <sheetData sheetId="23">
        <row r="8">
          <cell r="C8">
            <v>689779436</v>
          </cell>
          <cell r="D8">
            <v>489033173</v>
          </cell>
          <cell r="E8">
            <v>448391004</v>
          </cell>
          <cell r="F8">
            <v>0</v>
          </cell>
        </row>
        <row r="17">
          <cell r="C17">
            <v>2972</v>
          </cell>
          <cell r="D17">
            <v>0</v>
          </cell>
          <cell r="E17">
            <v>210807</v>
          </cell>
        </row>
        <row r="30">
          <cell r="C30">
            <v>0</v>
          </cell>
          <cell r="D30">
            <v>451773034</v>
          </cell>
          <cell r="E30">
            <v>51818182</v>
          </cell>
          <cell r="F30">
            <v>0</v>
          </cell>
        </row>
        <row r="35">
          <cell r="C35">
            <v>12129085</v>
          </cell>
          <cell r="D35">
            <v>860136080</v>
          </cell>
          <cell r="E35">
            <v>2727270</v>
          </cell>
          <cell r="F35">
            <v>0</v>
          </cell>
        </row>
      </sheetData>
      <sheetData sheetId="32">
        <row r="23">
          <cell r="N23">
            <v>149833876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psolieuBCD"/>
      <sheetName val="NhapsolieuLCTT"/>
      <sheetName val="LCTT"/>
      <sheetName val="BCDKT"/>
      <sheetName val="KQKD"/>
      <sheetName val="Sheet1"/>
      <sheetName val="LCTT (2)"/>
    </sheetNames>
    <sheetDataSet>
      <sheetData sheetId="3">
        <row r="10">
          <cell r="D10">
            <v>27606070790</v>
          </cell>
          <cell r="E10">
            <v>17770519330</v>
          </cell>
        </row>
      </sheetData>
      <sheetData sheetId="4">
        <row r="7">
          <cell r="D7" t="str">
            <v>6 th¸ng năm 2008</v>
          </cell>
          <cell r="E7" t="str">
            <v>Năm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B3" sqref="B3:F3"/>
    </sheetView>
  </sheetViews>
  <sheetFormatPr defaultColWidth="9.33203125" defaultRowHeight="12.75"/>
  <cols>
    <col min="1" max="1" width="6.83203125" style="7" customWidth="1"/>
    <col min="2" max="2" width="58.66015625" style="2" customWidth="1"/>
    <col min="3" max="3" width="9" style="3" customWidth="1"/>
    <col min="4" max="4" width="8.33203125" style="4" customWidth="1"/>
    <col min="5" max="5" width="18.5" style="4" customWidth="1"/>
    <col min="6" max="6" width="19.5" style="4" customWidth="1"/>
    <col min="7" max="7" width="18.33203125" style="2" customWidth="1"/>
    <col min="8" max="8" width="18.83203125" style="2" customWidth="1"/>
    <col min="9" max="16384" width="9.33203125" style="2" customWidth="1"/>
  </cols>
  <sheetData>
    <row r="1" ht="15">
      <c r="A1" s="1"/>
    </row>
    <row r="2" spans="1:6" ht="15">
      <c r="A2" s="5" t="s">
        <v>253</v>
      </c>
      <c r="F2" s="6"/>
    </row>
    <row r="3" spans="1:6" s="8" customFormat="1" ht="33.75" customHeight="1">
      <c r="A3" s="7"/>
      <c r="B3" s="209" t="s">
        <v>252</v>
      </c>
      <c r="C3" s="209"/>
      <c r="D3" s="209"/>
      <c r="E3" s="209"/>
      <c r="F3" s="209"/>
    </row>
    <row r="4" spans="1:6" s="8" customFormat="1" ht="17.25" customHeight="1">
      <c r="A4" s="7"/>
      <c r="B4" s="208"/>
      <c r="C4" s="208"/>
      <c r="D4" s="208"/>
      <c r="E4" s="208"/>
      <c r="F4" s="208"/>
    </row>
    <row r="5" spans="1:6" s="8" customFormat="1" ht="18.75" customHeight="1">
      <c r="A5" s="7"/>
      <c r="B5" s="9"/>
      <c r="C5" s="9"/>
      <c r="D5" s="9"/>
      <c r="E5" s="9"/>
      <c r="F5" s="10" t="s">
        <v>0</v>
      </c>
    </row>
    <row r="6" spans="1:6" s="16" customFormat="1" ht="51" customHeight="1">
      <c r="A6" s="11" t="s">
        <v>1</v>
      </c>
      <c r="B6" s="12" t="s">
        <v>2</v>
      </c>
      <c r="C6" s="12" t="s">
        <v>3</v>
      </c>
      <c r="D6" s="13" t="s">
        <v>4</v>
      </c>
      <c r="E6" s="14" t="s">
        <v>5</v>
      </c>
      <c r="F6" s="15" t="s">
        <v>6</v>
      </c>
    </row>
    <row r="7" spans="1:6" s="21" customFormat="1" ht="21" customHeight="1">
      <c r="A7" s="17" t="s">
        <v>7</v>
      </c>
      <c r="B7" s="220" t="s">
        <v>170</v>
      </c>
      <c r="C7" s="18">
        <v>100</v>
      </c>
      <c r="D7" s="19"/>
      <c r="E7" s="20">
        <f>E8+E11+E14+E21+E24</f>
        <v>59674888998</v>
      </c>
      <c r="F7" s="20">
        <f>F8+F11+F14+F21+F24</f>
        <v>68289109558</v>
      </c>
    </row>
    <row r="8" spans="1:6" s="21" customFormat="1" ht="21" customHeight="1">
      <c r="A8" s="22" t="s">
        <v>8</v>
      </c>
      <c r="B8" s="220" t="s">
        <v>171</v>
      </c>
      <c r="C8" s="23">
        <v>110</v>
      </c>
      <c r="D8" s="24"/>
      <c r="E8" s="25">
        <f>SUM(E9:E10)</f>
        <v>34394251276</v>
      </c>
      <c r="F8" s="25">
        <f>SUM(F9:F10)</f>
        <v>50642683550</v>
      </c>
    </row>
    <row r="9" spans="1:6" s="21" customFormat="1" ht="21" customHeight="1">
      <c r="A9" s="26">
        <v>1</v>
      </c>
      <c r="B9" s="221" t="s">
        <v>172</v>
      </c>
      <c r="C9" s="28">
        <v>111</v>
      </c>
      <c r="D9" s="29" t="s">
        <v>9</v>
      </c>
      <c r="E9" s="30">
        <f>'[1]TMTC 1-7'!D4+'[1]TMTC 1-7'!D5</f>
        <v>9037656937</v>
      </c>
      <c r="F9" s="30">
        <v>5322375451</v>
      </c>
    </row>
    <row r="10" spans="1:6" s="21" customFormat="1" ht="21" customHeight="1">
      <c r="A10" s="26">
        <v>2</v>
      </c>
      <c r="B10" s="221" t="s">
        <v>173</v>
      </c>
      <c r="C10" s="28">
        <v>112</v>
      </c>
      <c r="D10" s="29"/>
      <c r="E10" s="30">
        <f>'[1]TMTC 1-7'!D6</f>
        <v>25356594339</v>
      </c>
      <c r="F10" s="30">
        <v>45320308099</v>
      </c>
    </row>
    <row r="11" spans="1:6" s="21" customFormat="1" ht="20.25" customHeight="1">
      <c r="A11" s="22" t="s">
        <v>10</v>
      </c>
      <c r="B11" s="220" t="s">
        <v>174</v>
      </c>
      <c r="C11" s="23">
        <v>120</v>
      </c>
      <c r="D11" s="29" t="s">
        <v>11</v>
      </c>
      <c r="E11" s="25">
        <f>SUM(E12:E13)</f>
        <v>10000000000</v>
      </c>
      <c r="F11" s="25">
        <f>SUM(F12:F13)</f>
        <v>4000000000</v>
      </c>
    </row>
    <row r="12" spans="1:6" s="21" customFormat="1" ht="20.25" customHeight="1">
      <c r="A12" s="26">
        <v>1</v>
      </c>
      <c r="B12" s="221" t="s">
        <v>175</v>
      </c>
      <c r="C12" s="28">
        <v>121</v>
      </c>
      <c r="D12" s="29"/>
      <c r="E12" s="30">
        <f>'[1]TMTC 1-7'!D16</f>
        <v>10000000000</v>
      </c>
      <c r="F12" s="30">
        <v>4000000000</v>
      </c>
    </row>
    <row r="13" spans="1:6" s="21" customFormat="1" ht="20.25" customHeight="1" hidden="1">
      <c r="A13" s="26">
        <v>2</v>
      </c>
      <c r="B13" s="221" t="s">
        <v>176</v>
      </c>
      <c r="C13" s="28">
        <v>129</v>
      </c>
      <c r="D13" s="29"/>
      <c r="E13" s="30"/>
      <c r="F13" s="30"/>
    </row>
    <row r="14" spans="1:6" s="21" customFormat="1" ht="20.25" customHeight="1">
      <c r="A14" s="22" t="s">
        <v>12</v>
      </c>
      <c r="B14" s="220" t="s">
        <v>177</v>
      </c>
      <c r="C14" s="23">
        <v>130</v>
      </c>
      <c r="D14" s="24"/>
      <c r="E14" s="25">
        <f>SUM(E15:E20)</f>
        <v>15056393201</v>
      </c>
      <c r="F14" s="25">
        <f>SUM(F15:F20)</f>
        <v>12902834684</v>
      </c>
    </row>
    <row r="15" spans="1:6" s="21" customFormat="1" ht="20.25" customHeight="1">
      <c r="A15" s="26">
        <v>1</v>
      </c>
      <c r="B15" s="221" t="s">
        <v>178</v>
      </c>
      <c r="C15" s="28">
        <v>131</v>
      </c>
      <c r="D15" s="29"/>
      <c r="E15" s="30">
        <v>13424626066</v>
      </c>
      <c r="F15" s="30">
        <v>12597591433</v>
      </c>
    </row>
    <row r="16" spans="1:6" s="21" customFormat="1" ht="20.25" customHeight="1">
      <c r="A16" s="26">
        <v>2</v>
      </c>
      <c r="B16" s="221" t="s">
        <v>179</v>
      </c>
      <c r="C16" s="28">
        <v>132</v>
      </c>
      <c r="D16" s="29"/>
      <c r="E16" s="30">
        <v>1282000000</v>
      </c>
      <c r="F16" s="30">
        <v>48424400</v>
      </c>
    </row>
    <row r="17" spans="1:6" s="21" customFormat="1" ht="20.25" customHeight="1" hidden="1">
      <c r="A17" s="26">
        <v>3</v>
      </c>
      <c r="B17" s="221" t="s">
        <v>180</v>
      </c>
      <c r="C17" s="28">
        <v>133</v>
      </c>
      <c r="D17" s="29"/>
      <c r="E17" s="30"/>
      <c r="F17" s="30"/>
    </row>
    <row r="18" spans="1:6" s="21" customFormat="1" ht="20.25" customHeight="1" hidden="1">
      <c r="A18" s="26">
        <v>4</v>
      </c>
      <c r="B18" s="221" t="s">
        <v>181</v>
      </c>
      <c r="C18" s="28">
        <v>134</v>
      </c>
      <c r="D18" s="29"/>
      <c r="E18" s="30"/>
      <c r="F18" s="30"/>
    </row>
    <row r="19" spans="1:6" s="21" customFormat="1" ht="20.25" customHeight="1">
      <c r="A19" s="26">
        <v>5</v>
      </c>
      <c r="B19" s="221" t="s">
        <v>182</v>
      </c>
      <c r="C19" s="28">
        <v>135</v>
      </c>
      <c r="D19" s="29" t="s">
        <v>13</v>
      </c>
      <c r="E19" s="30">
        <f>'[1]TMTC 1-7'!D22</f>
        <v>349767135</v>
      </c>
      <c r="F19" s="30">
        <v>256818851</v>
      </c>
    </row>
    <row r="20" spans="1:6" s="21" customFormat="1" ht="20.25" customHeight="1" hidden="1">
      <c r="A20" s="26">
        <v>6</v>
      </c>
      <c r="B20" s="221" t="s">
        <v>183</v>
      </c>
      <c r="C20" s="28">
        <v>139</v>
      </c>
      <c r="D20" s="29"/>
      <c r="E20" s="30"/>
      <c r="F20" s="30"/>
    </row>
    <row r="21" spans="1:6" s="21" customFormat="1" ht="20.25" customHeight="1">
      <c r="A21" s="22" t="s">
        <v>14</v>
      </c>
      <c r="B21" s="220" t="s">
        <v>184</v>
      </c>
      <c r="C21" s="23">
        <v>140</v>
      </c>
      <c r="D21" s="24"/>
      <c r="E21" s="25">
        <f>E22</f>
        <v>40400400</v>
      </c>
      <c r="F21" s="25">
        <f>F22</f>
        <v>42335955</v>
      </c>
    </row>
    <row r="22" spans="1:6" s="21" customFormat="1" ht="20.25" customHeight="1">
      <c r="A22" s="26">
        <v>1</v>
      </c>
      <c r="B22" s="221" t="s">
        <v>185</v>
      </c>
      <c r="C22" s="28">
        <v>141</v>
      </c>
      <c r="D22" s="29" t="s">
        <v>15</v>
      </c>
      <c r="E22" s="30">
        <f>'[1]TMTC 1-7'!D35</f>
        <v>40400400</v>
      </c>
      <c r="F22" s="30">
        <v>42335955</v>
      </c>
    </row>
    <row r="23" spans="1:6" s="21" customFormat="1" ht="20.25" customHeight="1">
      <c r="A23" s="26">
        <v>2</v>
      </c>
      <c r="B23" s="221" t="s">
        <v>186</v>
      </c>
      <c r="C23" s="28">
        <v>149</v>
      </c>
      <c r="D23" s="29"/>
      <c r="E23" s="30"/>
      <c r="F23" s="30"/>
    </row>
    <row r="24" spans="1:6" s="21" customFormat="1" ht="20.25" customHeight="1">
      <c r="A24" s="22" t="s">
        <v>16</v>
      </c>
      <c r="B24" s="220" t="s">
        <v>187</v>
      </c>
      <c r="C24" s="23">
        <v>150</v>
      </c>
      <c r="D24" s="24"/>
      <c r="E24" s="25">
        <f>SUM(E25:E28)</f>
        <v>183844121</v>
      </c>
      <c r="F24" s="25">
        <f>SUM(F25:F28)</f>
        <v>701255369</v>
      </c>
    </row>
    <row r="25" spans="1:6" s="21" customFormat="1" ht="20.25" customHeight="1">
      <c r="A25" s="26">
        <v>1</v>
      </c>
      <c r="B25" s="221" t="s">
        <v>188</v>
      </c>
      <c r="C25" s="28">
        <v>151</v>
      </c>
      <c r="D25" s="29"/>
      <c r="E25" s="30">
        <v>32972728</v>
      </c>
      <c r="F25" s="30">
        <v>647175044</v>
      </c>
    </row>
    <row r="26" spans="1:6" s="21" customFormat="1" ht="20.25" customHeight="1">
      <c r="A26" s="26">
        <v>2</v>
      </c>
      <c r="B26" s="221" t="s">
        <v>189</v>
      </c>
      <c r="C26" s="28">
        <v>152</v>
      </c>
      <c r="D26" s="29"/>
      <c r="E26" s="30"/>
      <c r="F26" s="30"/>
    </row>
    <row r="27" spans="1:6" s="21" customFormat="1" ht="20.25" customHeight="1">
      <c r="A27" s="26">
        <v>3</v>
      </c>
      <c r="B27" s="221" t="s">
        <v>190</v>
      </c>
      <c r="C27" s="28">
        <v>154</v>
      </c>
      <c r="D27" s="29" t="s">
        <v>17</v>
      </c>
      <c r="E27" s="30">
        <f>'[1]TMTC 1-7'!D44+'[1]TMTC 1-7'!D42</f>
        <v>52403625</v>
      </c>
      <c r="F27" s="30">
        <v>54080325</v>
      </c>
    </row>
    <row r="28" spans="1:6" s="21" customFormat="1" ht="20.25" customHeight="1">
      <c r="A28" s="26">
        <v>4</v>
      </c>
      <c r="B28" s="221" t="s">
        <v>191</v>
      </c>
      <c r="C28" s="28">
        <v>158</v>
      </c>
      <c r="D28" s="29"/>
      <c r="E28" s="30">
        <v>98467768</v>
      </c>
      <c r="F28" s="30"/>
    </row>
    <row r="29" spans="1:6" s="21" customFormat="1" ht="20.25" customHeight="1">
      <c r="A29" s="22" t="s">
        <v>18</v>
      </c>
      <c r="B29" s="220" t="s">
        <v>192</v>
      </c>
      <c r="C29" s="23">
        <v>200</v>
      </c>
      <c r="D29" s="24"/>
      <c r="E29" s="25">
        <f>E30+E36+E47+E55+E50</f>
        <v>22182136005</v>
      </c>
      <c r="F29" s="25">
        <f>F30+F36+F47+F55+F50</f>
        <v>18556582023</v>
      </c>
    </row>
    <row r="30" spans="1:6" s="21" customFormat="1" ht="20.25" customHeight="1">
      <c r="A30" s="22" t="s">
        <v>8</v>
      </c>
      <c r="B30" s="220" t="s">
        <v>193</v>
      </c>
      <c r="C30" s="23">
        <v>210</v>
      </c>
      <c r="D30" s="29"/>
      <c r="E30" s="30"/>
      <c r="F30" s="30"/>
    </row>
    <row r="31" spans="1:6" s="21" customFormat="1" ht="20.25" customHeight="1" hidden="1">
      <c r="A31" s="26">
        <v>1</v>
      </c>
      <c r="B31" s="221" t="s">
        <v>194</v>
      </c>
      <c r="C31" s="28">
        <v>211</v>
      </c>
      <c r="D31" s="29"/>
      <c r="E31" s="30"/>
      <c r="F31" s="30"/>
    </row>
    <row r="32" spans="1:6" s="21" customFormat="1" ht="20.25" customHeight="1" hidden="1">
      <c r="A32" s="26">
        <v>2</v>
      </c>
      <c r="B32" s="221" t="s">
        <v>195</v>
      </c>
      <c r="C32" s="28">
        <v>212</v>
      </c>
      <c r="D32" s="29"/>
      <c r="E32" s="30"/>
      <c r="F32" s="30"/>
    </row>
    <row r="33" spans="1:6" s="21" customFormat="1" ht="20.25" customHeight="1" hidden="1">
      <c r="A33" s="26">
        <v>3</v>
      </c>
      <c r="B33" s="221" t="s">
        <v>196</v>
      </c>
      <c r="C33" s="28">
        <v>213</v>
      </c>
      <c r="D33" s="29" t="s">
        <v>19</v>
      </c>
      <c r="E33" s="30"/>
      <c r="F33" s="30"/>
    </row>
    <row r="34" spans="1:6" s="21" customFormat="1" ht="20.25" customHeight="1" hidden="1">
      <c r="A34" s="26">
        <v>4</v>
      </c>
      <c r="B34" s="221" t="s">
        <v>197</v>
      </c>
      <c r="C34" s="28">
        <v>218</v>
      </c>
      <c r="D34" s="29" t="s">
        <v>20</v>
      </c>
      <c r="E34" s="30"/>
      <c r="F34" s="30"/>
    </row>
    <row r="35" spans="1:6" s="21" customFormat="1" ht="20.25" customHeight="1" hidden="1">
      <c r="A35" s="26">
        <v>5</v>
      </c>
      <c r="B35" s="221" t="s">
        <v>198</v>
      </c>
      <c r="C35" s="28">
        <v>219</v>
      </c>
      <c r="D35" s="29"/>
      <c r="E35" s="30"/>
      <c r="F35" s="30"/>
    </row>
    <row r="36" spans="1:6" s="21" customFormat="1" ht="21" customHeight="1">
      <c r="A36" s="22" t="s">
        <v>10</v>
      </c>
      <c r="B36" s="220" t="s">
        <v>199</v>
      </c>
      <c r="C36" s="23">
        <v>220</v>
      </c>
      <c r="D36" s="24"/>
      <c r="E36" s="25">
        <f>E37+E43+E46</f>
        <v>22182136005</v>
      </c>
      <c r="F36" s="25">
        <f>F37+F43+F46</f>
        <v>18556582023</v>
      </c>
    </row>
    <row r="37" spans="1:6" s="21" customFormat="1" ht="21" customHeight="1">
      <c r="A37" s="26">
        <v>1</v>
      </c>
      <c r="B37" s="220" t="s">
        <v>200</v>
      </c>
      <c r="C37" s="28">
        <v>221</v>
      </c>
      <c r="D37" s="29" t="s">
        <v>21</v>
      </c>
      <c r="E37" s="30">
        <f>SUM(E38:E39)</f>
        <v>20611871938</v>
      </c>
      <c r="F37" s="30">
        <f>SUM(F38:F39)</f>
        <v>18414364037</v>
      </c>
    </row>
    <row r="38" spans="1:6" s="21" customFormat="1" ht="21" customHeight="1">
      <c r="A38" s="26"/>
      <c r="B38" s="221" t="s">
        <v>201</v>
      </c>
      <c r="C38" s="28">
        <v>222</v>
      </c>
      <c r="D38" s="29"/>
      <c r="E38" s="30">
        <f>'[1]TMTC 8-10'!N12</f>
        <v>78306822258</v>
      </c>
      <c r="F38" s="30">
        <v>69402097956</v>
      </c>
    </row>
    <row r="39" spans="1:6" s="21" customFormat="1" ht="21" customHeight="1">
      <c r="A39" s="26"/>
      <c r="B39" s="221" t="s">
        <v>202</v>
      </c>
      <c r="C39" s="28">
        <v>223</v>
      </c>
      <c r="D39" s="29"/>
      <c r="E39" s="33">
        <f>-'[1]TMTC 8-10'!N20</f>
        <v>-57694950320</v>
      </c>
      <c r="F39" s="33">
        <v>-50987733919</v>
      </c>
    </row>
    <row r="40" spans="1:6" s="21" customFormat="1" ht="21" customHeight="1">
      <c r="A40" s="26">
        <v>2</v>
      </c>
      <c r="B40" s="220" t="s">
        <v>203</v>
      </c>
      <c r="C40" s="28">
        <v>224</v>
      </c>
      <c r="D40" s="29" t="s">
        <v>24</v>
      </c>
      <c r="E40" s="30"/>
      <c r="F40" s="30">
        <v>0</v>
      </c>
    </row>
    <row r="41" spans="1:6" s="21" customFormat="1" ht="21" customHeight="1" hidden="1">
      <c r="A41" s="26"/>
      <c r="B41" s="221" t="s">
        <v>201</v>
      </c>
      <c r="C41" s="28">
        <v>225</v>
      </c>
      <c r="D41" s="29"/>
      <c r="E41" s="30"/>
      <c r="F41" s="30">
        <v>0</v>
      </c>
    </row>
    <row r="42" spans="1:6" s="21" customFormat="1" ht="21" customHeight="1" hidden="1">
      <c r="A42" s="26"/>
      <c r="B42" s="221" t="s">
        <v>204</v>
      </c>
      <c r="C42" s="28">
        <v>226</v>
      </c>
      <c r="D42" s="29"/>
      <c r="E42" s="30"/>
      <c r="F42" s="30">
        <v>0</v>
      </c>
    </row>
    <row r="43" spans="1:6" s="21" customFormat="1" ht="21" customHeight="1">
      <c r="A43" s="26">
        <v>3</v>
      </c>
      <c r="B43" s="220" t="s">
        <v>205</v>
      </c>
      <c r="C43" s="28">
        <v>227</v>
      </c>
      <c r="D43" s="29" t="s">
        <v>25</v>
      </c>
      <c r="E43" s="30">
        <f>SUM(E44:E45)</f>
        <v>7924067</v>
      </c>
      <c r="F43" s="30">
        <f>SUM(F44:F45)</f>
        <v>142217986</v>
      </c>
    </row>
    <row r="44" spans="1:6" s="21" customFormat="1" ht="21" customHeight="1">
      <c r="A44" s="26"/>
      <c r="B44" s="221" t="s">
        <v>201</v>
      </c>
      <c r="C44" s="28">
        <v>228</v>
      </c>
      <c r="D44" s="29"/>
      <c r="E44" s="30">
        <f>'[1]TMTC 8-10'!N44</f>
        <v>1021074300</v>
      </c>
      <c r="F44" s="30">
        <v>1021074300</v>
      </c>
    </row>
    <row r="45" spans="1:6" s="21" customFormat="1" ht="21" customHeight="1">
      <c r="A45" s="26"/>
      <c r="B45" s="221" t="s">
        <v>206</v>
      </c>
      <c r="C45" s="28">
        <v>229</v>
      </c>
      <c r="D45" s="29"/>
      <c r="E45" s="33">
        <f>-'[1]TMTC 8-10'!N51</f>
        <v>-1013150233</v>
      </c>
      <c r="F45" s="33">
        <v>-878856314</v>
      </c>
    </row>
    <row r="46" spans="1:6" s="21" customFormat="1" ht="21" customHeight="1">
      <c r="A46" s="26">
        <v>4</v>
      </c>
      <c r="B46" s="221" t="s">
        <v>207</v>
      </c>
      <c r="C46" s="28">
        <v>230</v>
      </c>
      <c r="D46" s="29" t="s">
        <v>26</v>
      </c>
      <c r="E46" s="30">
        <v>1562340000</v>
      </c>
      <c r="F46" s="30"/>
    </row>
    <row r="47" spans="1:6" s="21" customFormat="1" ht="21" customHeight="1">
      <c r="A47" s="22" t="s">
        <v>12</v>
      </c>
      <c r="B47" s="220" t="s">
        <v>208</v>
      </c>
      <c r="C47" s="23">
        <v>240</v>
      </c>
      <c r="D47" s="29" t="s">
        <v>27</v>
      </c>
      <c r="E47" s="30"/>
      <c r="F47" s="30">
        <v>0</v>
      </c>
    </row>
    <row r="48" spans="1:6" s="21" customFormat="1" ht="21" customHeight="1" hidden="1">
      <c r="A48" s="26"/>
      <c r="B48" s="32" t="s">
        <v>22</v>
      </c>
      <c r="C48" s="28">
        <v>241</v>
      </c>
      <c r="D48" s="29"/>
      <c r="E48" s="30"/>
      <c r="F48" s="30">
        <v>0</v>
      </c>
    </row>
    <row r="49" spans="1:6" s="21" customFormat="1" ht="21" customHeight="1" hidden="1">
      <c r="A49" s="26"/>
      <c r="B49" s="32" t="s">
        <v>23</v>
      </c>
      <c r="C49" s="28">
        <v>242</v>
      </c>
      <c r="D49" s="29"/>
      <c r="E49" s="30"/>
      <c r="F49" s="30">
        <v>0</v>
      </c>
    </row>
    <row r="50" spans="1:6" s="21" customFormat="1" ht="21" customHeight="1">
      <c r="A50" s="22" t="s">
        <v>14</v>
      </c>
      <c r="B50" s="220" t="s">
        <v>209</v>
      </c>
      <c r="C50" s="23">
        <v>250</v>
      </c>
      <c r="D50" s="29"/>
      <c r="E50" s="25">
        <f>SUM(E51:E54)</f>
        <v>0</v>
      </c>
      <c r="F50" s="25">
        <f>SUM(F51:F54)</f>
        <v>0</v>
      </c>
    </row>
    <row r="51" spans="1:6" s="21" customFormat="1" ht="21" customHeight="1" hidden="1">
      <c r="A51" s="26">
        <v>1</v>
      </c>
      <c r="B51" s="27" t="s">
        <v>28</v>
      </c>
      <c r="C51" s="28">
        <v>251</v>
      </c>
      <c r="D51" s="29"/>
      <c r="E51" s="30"/>
      <c r="F51" s="30">
        <v>0</v>
      </c>
    </row>
    <row r="52" spans="1:6" s="21" customFormat="1" ht="21" customHeight="1" hidden="1">
      <c r="A52" s="26">
        <v>2</v>
      </c>
      <c r="B52" s="27" t="s">
        <v>29</v>
      </c>
      <c r="C52" s="28">
        <v>252</v>
      </c>
      <c r="D52" s="29"/>
      <c r="E52" s="30"/>
      <c r="F52" s="30">
        <v>0</v>
      </c>
    </row>
    <row r="53" spans="1:6" s="21" customFormat="1" ht="21" customHeight="1" hidden="1">
      <c r="A53" s="26">
        <v>3</v>
      </c>
      <c r="B53" s="27" t="s">
        <v>30</v>
      </c>
      <c r="C53" s="28">
        <v>258</v>
      </c>
      <c r="D53" s="29" t="s">
        <v>31</v>
      </c>
      <c r="E53" s="30"/>
      <c r="F53" s="30"/>
    </row>
    <row r="54" spans="1:6" s="21" customFormat="1" ht="21" customHeight="1" hidden="1">
      <c r="A54" s="26">
        <v>4</v>
      </c>
      <c r="B54" s="27" t="s">
        <v>32</v>
      </c>
      <c r="C54" s="28">
        <v>259</v>
      </c>
      <c r="D54" s="29"/>
      <c r="E54" s="30"/>
      <c r="F54" s="30">
        <v>0</v>
      </c>
    </row>
    <row r="55" spans="1:6" s="21" customFormat="1" ht="21" customHeight="1">
      <c r="A55" s="22" t="s">
        <v>16</v>
      </c>
      <c r="B55" s="220" t="s">
        <v>210</v>
      </c>
      <c r="C55" s="23">
        <v>260</v>
      </c>
      <c r="D55" s="24"/>
      <c r="E55" s="25">
        <f>E56</f>
        <v>0</v>
      </c>
      <c r="F55" s="25">
        <v>0</v>
      </c>
    </row>
    <row r="56" spans="1:6" s="21" customFormat="1" ht="21" customHeight="1" hidden="1">
      <c r="A56" s="26">
        <v>1</v>
      </c>
      <c r="B56" s="27" t="s">
        <v>33</v>
      </c>
      <c r="C56" s="28">
        <v>261</v>
      </c>
      <c r="D56" s="29" t="s">
        <v>34</v>
      </c>
      <c r="E56" s="30"/>
      <c r="F56" s="30">
        <v>0</v>
      </c>
    </row>
    <row r="57" spans="1:6" s="21" customFormat="1" ht="21" customHeight="1" hidden="1">
      <c r="A57" s="26">
        <v>2</v>
      </c>
      <c r="B57" s="27" t="s">
        <v>35</v>
      </c>
      <c r="C57" s="28">
        <v>262</v>
      </c>
      <c r="D57" s="29" t="s">
        <v>36</v>
      </c>
      <c r="E57" s="30"/>
      <c r="F57" s="30"/>
    </row>
    <row r="58" spans="1:6" s="21" customFormat="1" ht="21" customHeight="1" hidden="1">
      <c r="A58" s="34">
        <v>3</v>
      </c>
      <c r="B58" s="35" t="s">
        <v>37</v>
      </c>
      <c r="C58" s="36">
        <v>268</v>
      </c>
      <c r="D58" s="37"/>
      <c r="E58" s="38"/>
      <c r="F58" s="38"/>
    </row>
    <row r="59" spans="1:6" s="21" customFormat="1" ht="21" customHeight="1">
      <c r="A59" s="39"/>
      <c r="B59" s="220" t="s">
        <v>211</v>
      </c>
      <c r="C59" s="40">
        <v>270</v>
      </c>
      <c r="D59" s="41"/>
      <c r="E59" s="42">
        <f>E29+E7</f>
        <v>81857025003</v>
      </c>
      <c r="F59" s="42">
        <f>F29+F7</f>
        <v>86845691581</v>
      </c>
    </row>
    <row r="60" spans="1:6" s="21" customFormat="1" ht="21" customHeight="1">
      <c r="A60" s="43"/>
      <c r="B60" s="220" t="s">
        <v>212</v>
      </c>
      <c r="C60" s="44"/>
      <c r="D60" s="45"/>
      <c r="E60" s="46"/>
      <c r="F60" s="46"/>
    </row>
    <row r="61" spans="1:6" s="21" customFormat="1" ht="19.5" customHeight="1">
      <c r="A61" s="22" t="s">
        <v>7</v>
      </c>
      <c r="B61" s="220" t="s">
        <v>213</v>
      </c>
      <c r="C61" s="23">
        <v>300</v>
      </c>
      <c r="D61" s="24"/>
      <c r="E61" s="25">
        <f>E62+E74</f>
        <v>10042244057</v>
      </c>
      <c r="F61" s="25">
        <f>F62+F74</f>
        <v>16902526367</v>
      </c>
    </row>
    <row r="62" spans="1:6" s="21" customFormat="1" ht="21" customHeight="1">
      <c r="A62" s="22" t="s">
        <v>8</v>
      </c>
      <c r="B62" s="220" t="s">
        <v>214</v>
      </c>
      <c r="C62" s="23">
        <v>310</v>
      </c>
      <c r="D62" s="24"/>
      <c r="E62" s="25">
        <f>SUM(E63:E73)</f>
        <v>10011388604</v>
      </c>
      <c r="F62" s="25">
        <f>SUM(F63:F73)</f>
        <v>16871670914</v>
      </c>
    </row>
    <row r="63" spans="1:6" s="21" customFormat="1" ht="21" customHeight="1">
      <c r="A63" s="26">
        <v>1</v>
      </c>
      <c r="B63" s="221" t="s">
        <v>215</v>
      </c>
      <c r="C63" s="28">
        <v>311</v>
      </c>
      <c r="D63" s="29" t="s">
        <v>38</v>
      </c>
      <c r="E63" s="30">
        <f>'[1]TMTC 11 -20'!D33</f>
        <v>0</v>
      </c>
      <c r="F63" s="30">
        <v>0</v>
      </c>
    </row>
    <row r="64" spans="1:8" s="21" customFormat="1" ht="21" customHeight="1">
      <c r="A64" s="26">
        <v>2</v>
      </c>
      <c r="B64" s="221" t="s">
        <v>216</v>
      </c>
      <c r="C64" s="28">
        <v>312</v>
      </c>
      <c r="D64" s="29"/>
      <c r="E64" s="30">
        <v>2052156938</v>
      </c>
      <c r="F64" s="30">
        <v>627347458</v>
      </c>
      <c r="H64" s="31"/>
    </row>
    <row r="65" spans="1:6" s="21" customFormat="1" ht="21" customHeight="1">
      <c r="A65" s="26">
        <v>3</v>
      </c>
      <c r="B65" s="221" t="s">
        <v>217</v>
      </c>
      <c r="C65" s="28">
        <v>313</v>
      </c>
      <c r="D65" s="29"/>
      <c r="E65" s="30">
        <v>24000500</v>
      </c>
      <c r="F65" s="30"/>
    </row>
    <row r="66" spans="1:6" s="21" customFormat="1" ht="21" customHeight="1">
      <c r="A66" s="26">
        <v>4</v>
      </c>
      <c r="B66" s="221" t="s">
        <v>218</v>
      </c>
      <c r="C66" s="28">
        <v>314</v>
      </c>
      <c r="D66" s="29" t="s">
        <v>39</v>
      </c>
      <c r="E66" s="30">
        <f>'[1]B05-TKV'!N21+'[1]B05-TKV'!N19+'[1]B05-TKV'!N13</f>
        <v>759717381</v>
      </c>
      <c r="F66" s="30">
        <v>549064878</v>
      </c>
    </row>
    <row r="67" spans="1:6" s="21" customFormat="1" ht="21" customHeight="1">
      <c r="A67" s="26">
        <v>5</v>
      </c>
      <c r="B67" s="221" t="s">
        <v>219</v>
      </c>
      <c r="C67" s="28">
        <v>315</v>
      </c>
      <c r="D67" s="29"/>
      <c r="E67" s="30">
        <v>3537073289</v>
      </c>
      <c r="F67" s="30">
        <v>7811594347</v>
      </c>
    </row>
    <row r="68" spans="1:6" s="21" customFormat="1" ht="21" customHeight="1">
      <c r="A68" s="26">
        <v>6</v>
      </c>
      <c r="B68" s="221" t="s">
        <v>220</v>
      </c>
      <c r="C68" s="28">
        <v>316</v>
      </c>
      <c r="D68" s="29" t="s">
        <v>40</v>
      </c>
      <c r="E68" s="30">
        <f>'[1]TMTC 11 -20'!D52</f>
        <v>594383500</v>
      </c>
      <c r="F68" s="30">
        <v>110254295</v>
      </c>
    </row>
    <row r="69" spans="1:6" s="21" customFormat="1" ht="21" customHeight="1">
      <c r="A69" s="26">
        <v>7</v>
      </c>
      <c r="B69" s="221" t="s">
        <v>221</v>
      </c>
      <c r="C69" s="28">
        <v>317</v>
      </c>
      <c r="D69" s="29"/>
      <c r="E69" s="30">
        <f>'[1]Phi PTTD - B22 '!N23</f>
        <v>149833876</v>
      </c>
      <c r="F69" s="30">
        <v>1736989200</v>
      </c>
    </row>
    <row r="70" spans="1:6" s="21" customFormat="1" ht="21" customHeight="1">
      <c r="A70" s="26">
        <v>8</v>
      </c>
      <c r="B70" s="221" t="s">
        <v>222</v>
      </c>
      <c r="C70" s="28">
        <v>318</v>
      </c>
      <c r="D70" s="29"/>
      <c r="E70" s="30"/>
      <c r="F70" s="30"/>
    </row>
    <row r="71" spans="1:6" s="21" customFormat="1" ht="21" customHeight="1">
      <c r="A71" s="26">
        <v>9</v>
      </c>
      <c r="B71" s="221" t="s">
        <v>223</v>
      </c>
      <c r="C71" s="28">
        <v>319</v>
      </c>
      <c r="D71" s="29" t="s">
        <v>41</v>
      </c>
      <c r="E71" s="30">
        <f>'[1]TMTC 11 -20'!D63</f>
        <v>99918639</v>
      </c>
      <c r="F71" s="30">
        <v>1725298253</v>
      </c>
    </row>
    <row r="72" spans="1:6" s="21" customFormat="1" ht="21" customHeight="1">
      <c r="A72" s="26">
        <v>10</v>
      </c>
      <c r="B72" s="221" t="s">
        <v>224</v>
      </c>
      <c r="C72" s="28">
        <v>320</v>
      </c>
      <c r="D72" s="29"/>
      <c r="E72" s="30"/>
      <c r="F72" s="30"/>
    </row>
    <row r="73" spans="1:7" s="21" customFormat="1" ht="21" customHeight="1">
      <c r="A73" s="26">
        <v>11</v>
      </c>
      <c r="B73" s="221" t="s">
        <v>225</v>
      </c>
      <c r="C73" s="28">
        <v>323</v>
      </c>
      <c r="D73" s="29"/>
      <c r="E73" s="30">
        <v>2794304481</v>
      </c>
      <c r="F73" s="30">
        <v>4311122483</v>
      </c>
      <c r="G73" s="31"/>
    </row>
    <row r="74" spans="1:6" s="21" customFormat="1" ht="21" customHeight="1">
      <c r="A74" s="22" t="s">
        <v>10</v>
      </c>
      <c r="B74" s="220" t="s">
        <v>226</v>
      </c>
      <c r="C74" s="23">
        <v>330</v>
      </c>
      <c r="D74" s="24"/>
      <c r="E74" s="25">
        <f>SUM(E75:E83)</f>
        <v>30855453</v>
      </c>
      <c r="F74" s="25">
        <f>SUM(F75:F83)</f>
        <v>30855453</v>
      </c>
    </row>
    <row r="75" spans="1:6" s="21" customFormat="1" ht="21" customHeight="1">
      <c r="A75" s="26">
        <v>1</v>
      </c>
      <c r="B75" s="221" t="s">
        <v>227</v>
      </c>
      <c r="C75" s="28">
        <v>331</v>
      </c>
      <c r="D75" s="29"/>
      <c r="E75" s="30"/>
      <c r="F75" s="30"/>
    </row>
    <row r="76" spans="1:6" s="21" customFormat="1" ht="21" customHeight="1">
      <c r="A76" s="26">
        <v>2</v>
      </c>
      <c r="B76" s="221" t="s">
        <v>228</v>
      </c>
      <c r="C76" s="28">
        <v>332</v>
      </c>
      <c r="D76" s="29" t="s">
        <v>42</v>
      </c>
      <c r="E76" s="30"/>
      <c r="F76" s="30"/>
    </row>
    <row r="77" spans="1:6" s="21" customFormat="1" ht="21" customHeight="1">
      <c r="A77" s="26">
        <v>3</v>
      </c>
      <c r="B77" s="221" t="s">
        <v>229</v>
      </c>
      <c r="C77" s="28">
        <v>333</v>
      </c>
      <c r="D77" s="29"/>
      <c r="E77" s="30"/>
      <c r="F77" s="30"/>
    </row>
    <row r="78" spans="1:6" s="21" customFormat="1" ht="21" customHeight="1">
      <c r="A78" s="26">
        <v>4</v>
      </c>
      <c r="B78" s="221" t="s">
        <v>230</v>
      </c>
      <c r="C78" s="28">
        <v>334</v>
      </c>
      <c r="D78" s="29" t="s">
        <v>43</v>
      </c>
      <c r="E78" s="30">
        <f>'[1]TMTC 11 -20'!D76</f>
        <v>0</v>
      </c>
      <c r="F78" s="30">
        <v>0</v>
      </c>
    </row>
    <row r="79" spans="1:6" s="21" customFormat="1" ht="21" customHeight="1">
      <c r="A79" s="26">
        <v>5</v>
      </c>
      <c r="B79" s="221" t="s">
        <v>231</v>
      </c>
      <c r="C79" s="28">
        <v>335</v>
      </c>
      <c r="D79" s="29" t="s">
        <v>36</v>
      </c>
      <c r="E79" s="30"/>
      <c r="F79" s="30"/>
    </row>
    <row r="80" spans="1:6" s="21" customFormat="1" ht="21" customHeight="1">
      <c r="A80" s="26">
        <v>6</v>
      </c>
      <c r="B80" s="221" t="s">
        <v>232</v>
      </c>
      <c r="C80" s="28">
        <v>336</v>
      </c>
      <c r="D80" s="29"/>
      <c r="E80" s="30"/>
      <c r="F80" s="30"/>
    </row>
    <row r="81" spans="1:6" s="21" customFormat="1" ht="21" customHeight="1">
      <c r="A81" s="26">
        <v>7</v>
      </c>
      <c r="B81" s="221" t="s">
        <v>233</v>
      </c>
      <c r="C81" s="28">
        <v>337</v>
      </c>
      <c r="D81" s="29"/>
      <c r="E81" s="30"/>
      <c r="F81" s="30"/>
    </row>
    <row r="82" spans="1:6" s="21" customFormat="1" ht="21" customHeight="1">
      <c r="A82" s="26">
        <v>8</v>
      </c>
      <c r="B82" s="221" t="s">
        <v>234</v>
      </c>
      <c r="C82" s="28">
        <v>338</v>
      </c>
      <c r="D82" s="29"/>
      <c r="E82" s="30"/>
      <c r="F82" s="30"/>
    </row>
    <row r="83" spans="1:6" s="21" customFormat="1" ht="21" customHeight="1">
      <c r="A83" s="26">
        <v>9</v>
      </c>
      <c r="B83" s="221" t="s">
        <v>235</v>
      </c>
      <c r="C83" s="28">
        <v>339</v>
      </c>
      <c r="D83" s="29"/>
      <c r="E83" s="30">
        <v>30855453</v>
      </c>
      <c r="F83" s="30">
        <v>30855453</v>
      </c>
    </row>
    <row r="84" spans="1:6" s="21" customFormat="1" ht="21" customHeight="1">
      <c r="A84" s="22" t="s">
        <v>18</v>
      </c>
      <c r="B84" s="220" t="s">
        <v>236</v>
      </c>
      <c r="C84" s="23">
        <v>400</v>
      </c>
      <c r="D84" s="24"/>
      <c r="E84" s="25">
        <f>E85+E98</f>
        <v>71814780946</v>
      </c>
      <c r="F84" s="25">
        <f>F85+F98</f>
        <v>69943165214</v>
      </c>
    </row>
    <row r="85" spans="1:6" s="21" customFormat="1" ht="21" customHeight="1">
      <c r="A85" s="22" t="s">
        <v>8</v>
      </c>
      <c r="B85" s="220" t="s">
        <v>237</v>
      </c>
      <c r="C85" s="23">
        <v>410</v>
      </c>
      <c r="D85" s="29" t="s">
        <v>44</v>
      </c>
      <c r="E85" s="25">
        <f>SUM(E86:E96)</f>
        <v>71814780946</v>
      </c>
      <c r="F85" s="25">
        <f>SUM(F86:F96)</f>
        <v>69943165214</v>
      </c>
    </row>
    <row r="86" spans="1:6" s="21" customFormat="1" ht="21" customHeight="1">
      <c r="A86" s="26">
        <v>1</v>
      </c>
      <c r="B86" s="221" t="s">
        <v>238</v>
      </c>
      <c r="C86" s="28">
        <v>411</v>
      </c>
      <c r="D86" s="29"/>
      <c r="E86" s="30">
        <f>F86</f>
        <v>19998440000</v>
      </c>
      <c r="F86" s="30">
        <v>19998440000</v>
      </c>
    </row>
    <row r="87" spans="1:6" s="21" customFormat="1" ht="18" customHeight="1">
      <c r="A87" s="26">
        <v>2</v>
      </c>
      <c r="B87" s="221" t="s">
        <v>239</v>
      </c>
      <c r="C87" s="28">
        <v>412</v>
      </c>
      <c r="D87" s="29"/>
      <c r="E87" s="30"/>
      <c r="F87" s="30"/>
    </row>
    <row r="88" spans="1:6" s="21" customFormat="1" ht="21" customHeight="1">
      <c r="A88" s="26">
        <v>3</v>
      </c>
      <c r="B88" s="221" t="s">
        <v>240</v>
      </c>
      <c r="C88" s="28">
        <v>413</v>
      </c>
      <c r="D88" s="29"/>
      <c r="E88" s="30">
        <f>'[1]NVKD- B08'!C52</f>
        <v>28400605847</v>
      </c>
      <c r="F88" s="30">
        <v>28400605847</v>
      </c>
    </row>
    <row r="89" spans="1:6" s="21" customFormat="1" ht="21" customHeight="1">
      <c r="A89" s="26">
        <v>4</v>
      </c>
      <c r="B89" s="221" t="s">
        <v>241</v>
      </c>
      <c r="C89" s="28">
        <v>414</v>
      </c>
      <c r="D89" s="29"/>
      <c r="E89" s="30"/>
      <c r="F89" s="30"/>
    </row>
    <row r="90" spans="1:6" s="21" customFormat="1" ht="21" customHeight="1">
      <c r="A90" s="26">
        <v>5</v>
      </c>
      <c r="B90" s="221" t="s">
        <v>242</v>
      </c>
      <c r="C90" s="28">
        <v>415</v>
      </c>
      <c r="D90" s="29"/>
      <c r="E90" s="30"/>
      <c r="F90" s="30"/>
    </row>
    <row r="91" spans="1:6" s="21" customFormat="1" ht="21" customHeight="1">
      <c r="A91" s="26">
        <v>6</v>
      </c>
      <c r="B91" s="221" t="s">
        <v>243</v>
      </c>
      <c r="C91" s="28">
        <v>416</v>
      </c>
      <c r="D91" s="29"/>
      <c r="E91" s="30"/>
      <c r="F91" s="30"/>
    </row>
    <row r="92" spans="1:6" s="21" customFormat="1" ht="21" customHeight="1">
      <c r="A92" s="26">
        <v>7</v>
      </c>
      <c r="B92" s="221" t="s">
        <v>244</v>
      </c>
      <c r="C92" s="28">
        <v>417</v>
      </c>
      <c r="D92" s="29"/>
      <c r="E92" s="30">
        <f>'[1]TMTC 22'!H20</f>
        <v>21544119367</v>
      </c>
      <c r="F92" s="30">
        <v>21544119367</v>
      </c>
    </row>
    <row r="93" spans="1:6" s="21" customFormat="1" ht="21" customHeight="1">
      <c r="A93" s="26">
        <v>8</v>
      </c>
      <c r="B93" s="221" t="s">
        <v>245</v>
      </c>
      <c r="C93" s="28">
        <v>418</v>
      </c>
      <c r="D93" s="29"/>
      <c r="E93" s="30"/>
      <c r="F93" s="30">
        <v>0</v>
      </c>
    </row>
    <row r="94" spans="1:6" s="21" customFormat="1" ht="21" customHeight="1">
      <c r="A94" s="26">
        <v>9</v>
      </c>
      <c r="B94" s="221" t="s">
        <v>246</v>
      </c>
      <c r="C94" s="28">
        <v>419</v>
      </c>
      <c r="D94" s="29"/>
      <c r="E94" s="30"/>
      <c r="F94" s="30"/>
    </row>
    <row r="95" spans="1:6" s="21" customFormat="1" ht="21" customHeight="1">
      <c r="A95" s="26">
        <v>10</v>
      </c>
      <c r="B95" s="221" t="s">
        <v>247</v>
      </c>
      <c r="C95" s="28">
        <v>420</v>
      </c>
      <c r="D95" s="29"/>
      <c r="E95" s="30">
        <f>'[1]KQKD'!M26</f>
        <v>1871615732</v>
      </c>
      <c r="F95" s="30"/>
    </row>
    <row r="96" spans="1:6" s="21" customFormat="1" ht="20.25" customHeight="1">
      <c r="A96" s="26">
        <v>11</v>
      </c>
      <c r="B96" s="221" t="s">
        <v>248</v>
      </c>
      <c r="C96" s="28">
        <v>421</v>
      </c>
      <c r="D96" s="29"/>
      <c r="E96" s="30"/>
      <c r="F96" s="30">
        <v>0</v>
      </c>
    </row>
    <row r="97" spans="1:6" s="21" customFormat="1" ht="21" customHeight="1" hidden="1">
      <c r="A97" s="26">
        <v>12</v>
      </c>
      <c r="B97" s="221" t="s">
        <v>249</v>
      </c>
      <c r="C97" s="28">
        <v>422</v>
      </c>
      <c r="D97" s="29"/>
      <c r="E97" s="30"/>
      <c r="F97" s="30"/>
    </row>
    <row r="98" spans="1:6" s="21" customFormat="1" ht="21" customHeight="1">
      <c r="A98" s="22" t="s">
        <v>10</v>
      </c>
      <c r="B98" s="220" t="s">
        <v>250</v>
      </c>
      <c r="C98" s="23">
        <v>430</v>
      </c>
      <c r="D98" s="24"/>
      <c r="E98" s="25">
        <f>SUM(E99:E100)</f>
        <v>0</v>
      </c>
      <c r="F98" s="25">
        <f>SUM(F99:F100)</f>
        <v>0</v>
      </c>
    </row>
    <row r="99" spans="1:6" s="21" customFormat="1" ht="21" customHeight="1" hidden="1">
      <c r="A99" s="26">
        <v>1</v>
      </c>
      <c r="B99" s="27" t="s">
        <v>45</v>
      </c>
      <c r="C99" s="28">
        <v>432</v>
      </c>
      <c r="D99" s="29" t="s">
        <v>46</v>
      </c>
      <c r="E99" s="30"/>
      <c r="F99" s="30"/>
    </row>
    <row r="100" spans="1:6" s="21" customFormat="1" ht="21" customHeight="1" hidden="1">
      <c r="A100" s="34">
        <v>2</v>
      </c>
      <c r="B100" s="35" t="s">
        <v>47</v>
      </c>
      <c r="C100" s="36">
        <v>433</v>
      </c>
      <c r="D100" s="47"/>
      <c r="E100" s="38"/>
      <c r="F100" s="38"/>
    </row>
    <row r="101" spans="1:6" s="21" customFormat="1" ht="21" customHeight="1">
      <c r="A101" s="39"/>
      <c r="B101" s="220" t="s">
        <v>251</v>
      </c>
      <c r="C101" s="48">
        <v>440</v>
      </c>
      <c r="D101" s="49"/>
      <c r="E101" s="42">
        <f>E84+E61</f>
        <v>81857025003</v>
      </c>
      <c r="F101" s="42">
        <f>F84+F61</f>
        <v>86845691581</v>
      </c>
    </row>
    <row r="102" spans="1:6" s="8" customFormat="1" ht="18.75" customHeight="1">
      <c r="A102" s="7"/>
      <c r="B102" s="50"/>
      <c r="C102" s="51"/>
      <c r="D102" s="52"/>
      <c r="E102" s="52"/>
      <c r="F102" s="52"/>
    </row>
  </sheetData>
  <sheetProtection/>
  <mergeCells count="2"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33" sqref="D33"/>
    </sheetView>
  </sheetViews>
  <sheetFormatPr defaultColWidth="9.33203125" defaultRowHeight="12.75"/>
  <cols>
    <col min="1" max="1" width="7.16015625" style="64" customWidth="1"/>
    <col min="2" max="2" width="43.66015625" style="54" customWidth="1"/>
    <col min="3" max="3" width="9.83203125" style="55" customWidth="1"/>
    <col min="4" max="4" width="8.16015625" style="56" customWidth="1"/>
    <col min="5" max="5" width="16.66015625" style="56" hidden="1" customWidth="1"/>
    <col min="6" max="6" width="20.83203125" style="56" hidden="1" customWidth="1"/>
    <col min="7" max="7" width="16.33203125" style="56" customWidth="1"/>
    <col min="8" max="8" width="16.83203125" style="56" customWidth="1"/>
    <col min="9" max="9" width="16.33203125" style="56" hidden="1" customWidth="1"/>
    <col min="10" max="10" width="16.16015625" style="56" hidden="1" customWidth="1"/>
    <col min="11" max="11" width="21.16015625" style="57" hidden="1" customWidth="1"/>
    <col min="12" max="12" width="1.0078125" style="57" hidden="1" customWidth="1"/>
    <col min="13" max="13" width="16.16015625" style="57" customWidth="1"/>
    <col min="14" max="14" width="16.33203125" style="57" customWidth="1"/>
    <col min="15" max="16384" width="9.33203125" style="57" customWidth="1"/>
  </cols>
  <sheetData>
    <row r="1" ht="16.5">
      <c r="A1" s="1"/>
    </row>
    <row r="2" spans="1:14" ht="16.5">
      <c r="A2" s="5" t="s">
        <v>253</v>
      </c>
      <c r="N2" s="58"/>
    </row>
    <row r="3" spans="1:12" s="64" customFormat="1" ht="30" customHeight="1">
      <c r="A3" s="59" t="s">
        <v>49</v>
      </c>
      <c r="B3" s="60"/>
      <c r="C3" s="61"/>
      <c r="D3" s="62"/>
      <c r="E3" s="62"/>
      <c r="F3" s="62"/>
      <c r="G3" s="62"/>
      <c r="H3" s="62"/>
      <c r="I3" s="62"/>
      <c r="J3" s="62"/>
      <c r="K3" s="63"/>
      <c r="L3" s="58" t="s">
        <v>48</v>
      </c>
    </row>
    <row r="4" spans="1:14" ht="18.75" customHeight="1">
      <c r="A4" s="65"/>
      <c r="B4" s="65" t="s">
        <v>254</v>
      </c>
      <c r="C4" s="6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67" customFormat="1" ht="19.5" customHeight="1">
      <c r="A5" s="212" t="s">
        <v>1</v>
      </c>
      <c r="B5" s="212" t="s">
        <v>275</v>
      </c>
      <c r="C5" s="212" t="s">
        <v>274</v>
      </c>
      <c r="D5" s="212"/>
      <c r="E5" s="211" t="s">
        <v>50</v>
      </c>
      <c r="F5" s="211"/>
      <c r="G5" s="211" t="s">
        <v>276</v>
      </c>
      <c r="H5" s="211"/>
      <c r="I5" s="211" t="s">
        <v>51</v>
      </c>
      <c r="J5" s="211"/>
      <c r="K5" s="211" t="s">
        <v>52</v>
      </c>
      <c r="L5" s="211"/>
      <c r="M5" s="211" t="s">
        <v>277</v>
      </c>
      <c r="N5" s="211"/>
    </row>
    <row r="6" spans="1:14" s="16" customFormat="1" ht="30.75" customHeight="1">
      <c r="A6" s="213"/>
      <c r="B6" s="213"/>
      <c r="C6" s="213"/>
      <c r="D6" s="213"/>
      <c r="E6" s="68" t="s">
        <v>53</v>
      </c>
      <c r="F6" s="68" t="s">
        <v>54</v>
      </c>
      <c r="G6" s="68" t="s">
        <v>278</v>
      </c>
      <c r="H6" s="68" t="s">
        <v>279</v>
      </c>
      <c r="I6" s="68" t="s">
        <v>53</v>
      </c>
      <c r="J6" s="68" t="s">
        <v>54</v>
      </c>
      <c r="K6" s="68" t="s">
        <v>53</v>
      </c>
      <c r="L6" s="68" t="s">
        <v>54</v>
      </c>
      <c r="M6" s="68" t="s">
        <v>280</v>
      </c>
      <c r="N6" s="68" t="s">
        <v>279</v>
      </c>
    </row>
    <row r="7" spans="1:14" s="73" customFormat="1" ht="24.75" customHeight="1">
      <c r="A7" s="69">
        <v>1</v>
      </c>
      <c r="B7" s="222" t="s">
        <v>255</v>
      </c>
      <c r="C7" s="70">
        <v>1</v>
      </c>
      <c r="D7" s="70" t="s">
        <v>55</v>
      </c>
      <c r="E7" s="71">
        <f>'[1]ZSXC B09a'!I35+'[1]Z SXK - B09b'!I32</f>
        <v>0</v>
      </c>
      <c r="F7" s="71"/>
      <c r="G7" s="71">
        <f>'[1]ZSXC B09a'!G35+'[1]Z SXK - B09b'!G32</f>
        <v>18533621320</v>
      </c>
      <c r="H7" s="71">
        <v>15070246104</v>
      </c>
      <c r="I7" s="72">
        <f>'[1]ZSXC B09a'!E35+'[1]Z SXK - B09b'!E32</f>
        <v>21053451164</v>
      </c>
      <c r="J7" s="71">
        <v>22529235544</v>
      </c>
      <c r="K7" s="72">
        <f>'[1]ZSXC B09a'!C35+'[1]Z SXK - B09b'!C32</f>
        <v>18905978330</v>
      </c>
      <c r="L7" s="71">
        <v>22951198201</v>
      </c>
      <c r="M7" s="71">
        <f>K7+I7+G7+E7</f>
        <v>58493050814</v>
      </c>
      <c r="N7" s="71">
        <f>L7+J7+H7+F7</f>
        <v>60550679849</v>
      </c>
    </row>
    <row r="8" spans="1:14" s="73" customFormat="1" ht="24.75" customHeight="1">
      <c r="A8" s="74">
        <v>2</v>
      </c>
      <c r="B8" s="221" t="s">
        <v>256</v>
      </c>
      <c r="C8" s="75">
        <v>2</v>
      </c>
      <c r="D8" s="75"/>
      <c r="E8" s="76"/>
      <c r="F8" s="76"/>
      <c r="G8" s="76"/>
      <c r="H8" s="76"/>
      <c r="I8" s="77"/>
      <c r="J8" s="76"/>
      <c r="K8" s="77"/>
      <c r="L8" s="76"/>
      <c r="M8" s="76"/>
      <c r="N8" s="76"/>
    </row>
    <row r="9" spans="1:14" s="73" customFormat="1" ht="24.75" customHeight="1">
      <c r="A9" s="78">
        <v>3</v>
      </c>
      <c r="B9" s="220" t="s">
        <v>257</v>
      </c>
      <c r="C9" s="79">
        <v>10</v>
      </c>
      <c r="D9" s="79"/>
      <c r="E9" s="80">
        <f aca="true" t="shared" si="0" ref="E9:N9">E7</f>
        <v>0</v>
      </c>
      <c r="F9" s="80">
        <f t="shared" si="0"/>
        <v>0</v>
      </c>
      <c r="G9" s="80">
        <f t="shared" si="0"/>
        <v>18533621320</v>
      </c>
      <c r="H9" s="80">
        <f t="shared" si="0"/>
        <v>15070246104</v>
      </c>
      <c r="I9" s="80">
        <f t="shared" si="0"/>
        <v>21053451164</v>
      </c>
      <c r="J9" s="80">
        <f t="shared" si="0"/>
        <v>22529235544</v>
      </c>
      <c r="K9" s="80">
        <f t="shared" si="0"/>
        <v>18905978330</v>
      </c>
      <c r="L9" s="80">
        <f t="shared" si="0"/>
        <v>22951198201</v>
      </c>
      <c r="M9" s="80">
        <f t="shared" si="0"/>
        <v>58493050814</v>
      </c>
      <c r="N9" s="80">
        <f t="shared" si="0"/>
        <v>60550679849</v>
      </c>
    </row>
    <row r="10" spans="1:14" s="73" customFormat="1" ht="24.75" customHeight="1">
      <c r="A10" s="74">
        <v>4</v>
      </c>
      <c r="B10" s="221" t="s">
        <v>258</v>
      </c>
      <c r="C10" s="75">
        <v>11</v>
      </c>
      <c r="D10" s="75" t="s">
        <v>56</v>
      </c>
      <c r="E10" s="76">
        <f>'[1]ZSXC B09a'!H50+'[1]Z SXK - B09b'!H47</f>
        <v>0</v>
      </c>
      <c r="F10" s="76"/>
      <c r="G10" s="76">
        <f>'[1]ZSXC B09a'!F50+'[1]Z SXK - B09b'!F47</f>
        <v>14095795960</v>
      </c>
      <c r="H10" s="76">
        <v>12079983566</v>
      </c>
      <c r="I10" s="77">
        <f>'[1]ZSXC B09a'!D50+'[1]Z SXK - B09b'!D47</f>
        <v>16563141310</v>
      </c>
      <c r="J10" s="76">
        <v>16574618078</v>
      </c>
      <c r="K10" s="77">
        <f>'[1]ZSXC B09a'!B50+'[1]Z SXK - B09b'!B47</f>
        <v>13757902139</v>
      </c>
      <c r="L10" s="76">
        <v>15748592413</v>
      </c>
      <c r="M10" s="71">
        <f>K10+I10+G10+E10</f>
        <v>44416839409</v>
      </c>
      <c r="N10" s="71">
        <f>L10+J10+H10+F10</f>
        <v>44403194057</v>
      </c>
    </row>
    <row r="11" spans="1:14" s="73" customFormat="1" ht="24.75" customHeight="1">
      <c r="A11" s="78">
        <v>5</v>
      </c>
      <c r="B11" s="220" t="s">
        <v>259</v>
      </c>
      <c r="C11" s="79">
        <v>20</v>
      </c>
      <c r="D11" s="79"/>
      <c r="E11" s="80">
        <f>E9-E10</f>
        <v>0</v>
      </c>
      <c r="F11" s="80">
        <f>F9-F10</f>
        <v>0</v>
      </c>
      <c r="G11" s="80">
        <f aca="true" t="shared" si="1" ref="G11:N11">G9-G10</f>
        <v>4437825360</v>
      </c>
      <c r="H11" s="80">
        <f t="shared" si="1"/>
        <v>2990262538</v>
      </c>
      <c r="I11" s="80">
        <f t="shared" si="1"/>
        <v>4490309854</v>
      </c>
      <c r="J11" s="80">
        <f t="shared" si="1"/>
        <v>5954617466</v>
      </c>
      <c r="K11" s="80">
        <f t="shared" si="1"/>
        <v>5148076191</v>
      </c>
      <c r="L11" s="80">
        <f t="shared" si="1"/>
        <v>7202605788</v>
      </c>
      <c r="M11" s="80">
        <f t="shared" si="1"/>
        <v>14076211405</v>
      </c>
      <c r="N11" s="80">
        <f t="shared" si="1"/>
        <v>16147485792</v>
      </c>
    </row>
    <row r="12" spans="1:14" s="73" customFormat="1" ht="24.75" customHeight="1">
      <c r="A12" s="74">
        <v>6</v>
      </c>
      <c r="B12" s="221" t="s">
        <v>260</v>
      </c>
      <c r="C12" s="75">
        <v>21</v>
      </c>
      <c r="D12" s="75" t="s">
        <v>57</v>
      </c>
      <c r="E12" s="76">
        <f>'[1]TCTC,K B13'!F8</f>
        <v>0</v>
      </c>
      <c r="F12" s="76"/>
      <c r="G12" s="76">
        <f>'[1]TCTC,K B13'!E8</f>
        <v>448391004</v>
      </c>
      <c r="H12" s="76">
        <v>860265812</v>
      </c>
      <c r="I12" s="77">
        <f>'[1]TCTC,K B13'!D8</f>
        <v>489033173</v>
      </c>
      <c r="J12" s="76">
        <v>980009593</v>
      </c>
      <c r="K12" s="77">
        <f>'[1]TCTC,K B13'!C8</f>
        <v>689779436</v>
      </c>
      <c r="L12" s="76">
        <v>676671963</v>
      </c>
      <c r="M12" s="71">
        <f>K12+I12+G12+E12</f>
        <v>1627203613</v>
      </c>
      <c r="N12" s="71">
        <f>L12+J12+H12+F12</f>
        <v>2516947368</v>
      </c>
    </row>
    <row r="13" spans="1:14" s="73" customFormat="1" ht="24.75" customHeight="1">
      <c r="A13" s="74">
        <v>7</v>
      </c>
      <c r="B13" s="221" t="s">
        <v>261</v>
      </c>
      <c r="C13" s="75">
        <v>22</v>
      </c>
      <c r="D13" s="75" t="s">
        <v>58</v>
      </c>
      <c r="E13" s="76">
        <f>'[1]TCTC,K B13'!F18</f>
        <v>0</v>
      </c>
      <c r="F13" s="77"/>
      <c r="G13" s="77">
        <f>'[1]TCTC,K B13'!E17</f>
        <v>210807</v>
      </c>
      <c r="H13" s="77">
        <v>60987</v>
      </c>
      <c r="I13" s="77">
        <f>'[1]TCTC,K B13'!D17</f>
        <v>0</v>
      </c>
      <c r="J13" s="77">
        <v>1574150</v>
      </c>
      <c r="K13" s="77">
        <f>'[1]TCTC,K B13'!C17</f>
        <v>2972</v>
      </c>
      <c r="L13" s="77">
        <v>288000</v>
      </c>
      <c r="M13" s="71">
        <f>K13+I13+G13+E13</f>
        <v>213779</v>
      </c>
      <c r="N13" s="71">
        <f>L13+J13+H13+F13</f>
        <v>1923137</v>
      </c>
    </row>
    <row r="14" spans="1:14" s="86" customFormat="1" ht="24.75" customHeight="1">
      <c r="A14" s="74"/>
      <c r="B14" s="221" t="s">
        <v>262</v>
      </c>
      <c r="C14" s="81">
        <v>23</v>
      </c>
      <c r="D14" s="81"/>
      <c r="E14" s="82">
        <f>E13</f>
        <v>0</v>
      </c>
      <c r="F14" s="82"/>
      <c r="G14" s="82"/>
      <c r="H14" s="82"/>
      <c r="I14" s="82">
        <f>I13</f>
        <v>0</v>
      </c>
      <c r="J14" s="82">
        <v>1574150</v>
      </c>
      <c r="K14" s="83">
        <f>'[1]TCTC,K B13'!C18</f>
        <v>0</v>
      </c>
      <c r="L14" s="83">
        <v>288000</v>
      </c>
      <c r="M14" s="84"/>
      <c r="N14" s="85">
        <v>582637</v>
      </c>
    </row>
    <row r="15" spans="1:14" s="73" customFormat="1" ht="24.75" customHeight="1">
      <c r="A15" s="74">
        <v>8</v>
      </c>
      <c r="B15" s="221" t="s">
        <v>263</v>
      </c>
      <c r="C15" s="75">
        <v>24</v>
      </c>
      <c r="D15" s="75"/>
      <c r="E15" s="76"/>
      <c r="F15" s="76"/>
      <c r="G15" s="76"/>
      <c r="H15" s="76"/>
      <c r="I15" s="77"/>
      <c r="J15" s="76"/>
      <c r="K15" s="77"/>
      <c r="L15" s="76"/>
      <c r="M15" s="71">
        <f>K15+I15+G15+E15</f>
        <v>0</v>
      </c>
      <c r="N15" s="71">
        <f>L15+J15+H15+F15</f>
        <v>0</v>
      </c>
    </row>
    <row r="16" spans="1:14" s="73" customFormat="1" ht="24.75" customHeight="1">
      <c r="A16" s="74">
        <v>9</v>
      </c>
      <c r="B16" s="221" t="s">
        <v>264</v>
      </c>
      <c r="C16" s="75">
        <v>25</v>
      </c>
      <c r="D16" s="75"/>
      <c r="E16" s="76">
        <f>'[1]QLDN -B12'!C209</f>
        <v>0</v>
      </c>
      <c r="F16" s="76"/>
      <c r="G16" s="76">
        <f>'[1]QLDN -B12'!C137</f>
        <v>3435410586</v>
      </c>
      <c r="H16" s="76">
        <v>3637752516</v>
      </c>
      <c r="I16" s="77">
        <f>'[1]QLDN -B12'!C62</f>
        <v>4317256397</v>
      </c>
      <c r="J16" s="76">
        <v>4416995762</v>
      </c>
      <c r="K16" s="77">
        <f>'[1]QLDN -B12'!C24</f>
        <v>5172433381</v>
      </c>
      <c r="L16" s="76">
        <v>6570664151</v>
      </c>
      <c r="M16" s="71">
        <f>K16+I16+G16+E16</f>
        <v>12925100364</v>
      </c>
      <c r="N16" s="71">
        <f>L16+J16+H16+F16</f>
        <v>14625412429</v>
      </c>
    </row>
    <row r="17" spans="1:14" s="73" customFormat="1" ht="24.75" customHeight="1">
      <c r="A17" s="78">
        <v>10</v>
      </c>
      <c r="B17" s="220" t="s">
        <v>265</v>
      </c>
      <c r="C17" s="79">
        <v>30</v>
      </c>
      <c r="D17" s="79"/>
      <c r="E17" s="80">
        <f>E11+E12-E13-E16</f>
        <v>0</v>
      </c>
      <c r="F17" s="80">
        <f>F11+F12-F13-F16</f>
        <v>0</v>
      </c>
      <c r="G17" s="80">
        <f aca="true" t="shared" si="2" ref="G17:N17">G11+G12-G13-G16</f>
        <v>1450594971</v>
      </c>
      <c r="H17" s="80">
        <f t="shared" si="2"/>
        <v>212714847</v>
      </c>
      <c r="I17" s="80">
        <f t="shared" si="2"/>
        <v>662086630</v>
      </c>
      <c r="J17" s="80">
        <f t="shared" si="2"/>
        <v>2516057147</v>
      </c>
      <c r="K17" s="80">
        <f t="shared" si="2"/>
        <v>665419274</v>
      </c>
      <c r="L17" s="80">
        <f>L11+L12-L13-L16</f>
        <v>1308325600</v>
      </c>
      <c r="M17" s="80">
        <f t="shared" si="2"/>
        <v>2778100875</v>
      </c>
      <c r="N17" s="80">
        <f t="shared" si="2"/>
        <v>4037097594</v>
      </c>
    </row>
    <row r="18" spans="1:14" s="73" customFormat="1" ht="24.75" customHeight="1">
      <c r="A18" s="74">
        <v>11</v>
      </c>
      <c r="B18" s="221" t="s">
        <v>266</v>
      </c>
      <c r="C18" s="75">
        <v>31</v>
      </c>
      <c r="D18" s="75"/>
      <c r="E18" s="77">
        <f>'[1]TCTC,K B13'!F30</f>
        <v>0</v>
      </c>
      <c r="F18" s="77"/>
      <c r="G18" s="77">
        <f>'[1]TCTC,K B13'!E30</f>
        <v>51818182</v>
      </c>
      <c r="H18" s="77">
        <v>1363635</v>
      </c>
      <c r="I18" s="77">
        <f>'[1]TCTC,K B13'!D30</f>
        <v>451773034</v>
      </c>
      <c r="J18" s="77">
        <v>326214857</v>
      </c>
      <c r="K18" s="77">
        <f>'[1]TCTC,K B13'!C30</f>
        <v>0</v>
      </c>
      <c r="L18" s="77"/>
      <c r="M18" s="71">
        <f>K18+I18+G18+E18</f>
        <v>503591216</v>
      </c>
      <c r="N18" s="71">
        <f aca="true" t="shared" si="3" ref="N18:N23">L18+J18+H18+F18</f>
        <v>327578492</v>
      </c>
    </row>
    <row r="19" spans="1:14" s="73" customFormat="1" ht="24.75" customHeight="1">
      <c r="A19" s="74">
        <v>12</v>
      </c>
      <c r="B19" s="221" t="s">
        <v>267</v>
      </c>
      <c r="C19" s="75">
        <v>32</v>
      </c>
      <c r="D19" s="75"/>
      <c r="E19" s="77">
        <f>'[1]TCTC,K B13'!F35</f>
        <v>0</v>
      </c>
      <c r="F19" s="77"/>
      <c r="G19" s="77">
        <f>'[1]TCTC,K B13'!E35</f>
        <v>2727270</v>
      </c>
      <c r="H19" s="77">
        <v>211400436</v>
      </c>
      <c r="I19" s="77">
        <f>'[1]TCTC,K B13'!D35</f>
        <v>860136080</v>
      </c>
      <c r="J19" s="77">
        <v>244286399</v>
      </c>
      <c r="K19" s="77">
        <f>'[1]TCTC,K B13'!C35</f>
        <v>12129085</v>
      </c>
      <c r="L19" s="77"/>
      <c r="M19" s="71">
        <f>K19+I19+G19+E19</f>
        <v>874992435</v>
      </c>
      <c r="N19" s="71">
        <f t="shared" si="3"/>
        <v>455686835</v>
      </c>
    </row>
    <row r="20" spans="1:14" s="73" customFormat="1" ht="24.75" customHeight="1">
      <c r="A20" s="78">
        <v>13</v>
      </c>
      <c r="B20" s="220" t="s">
        <v>268</v>
      </c>
      <c r="C20" s="79">
        <v>40</v>
      </c>
      <c r="D20" s="79"/>
      <c r="E20" s="80">
        <f>E18-E19</f>
        <v>0</v>
      </c>
      <c r="F20" s="80">
        <f>F18-F19</f>
        <v>0</v>
      </c>
      <c r="G20" s="80">
        <f aca="true" t="shared" si="4" ref="G20:M20">G18-G19</f>
        <v>49090912</v>
      </c>
      <c r="H20" s="87">
        <f t="shared" si="4"/>
        <v>-210036801</v>
      </c>
      <c r="I20" s="87">
        <f t="shared" si="4"/>
        <v>-408363046</v>
      </c>
      <c r="J20" s="87">
        <f t="shared" si="4"/>
        <v>81928458</v>
      </c>
      <c r="K20" s="87">
        <f t="shared" si="4"/>
        <v>-12129085</v>
      </c>
      <c r="L20" s="87">
        <f t="shared" si="4"/>
        <v>0</v>
      </c>
      <c r="M20" s="87">
        <f t="shared" si="4"/>
        <v>-371401219</v>
      </c>
      <c r="N20" s="87">
        <f t="shared" si="3"/>
        <v>-128108343</v>
      </c>
    </row>
    <row r="21" spans="1:14" s="73" customFormat="1" ht="24.75" customHeight="1">
      <c r="A21" s="78">
        <v>14</v>
      </c>
      <c r="B21" s="220" t="s">
        <v>269</v>
      </c>
      <c r="C21" s="79">
        <v>50</v>
      </c>
      <c r="D21" s="79"/>
      <c r="E21" s="80">
        <f>E17+E20</f>
        <v>0</v>
      </c>
      <c r="F21" s="80">
        <f>F17+F20</f>
        <v>0</v>
      </c>
      <c r="G21" s="80">
        <f aca="true" t="shared" si="5" ref="G21:N21">G17+G20</f>
        <v>1499685883</v>
      </c>
      <c r="H21" s="80">
        <f t="shared" si="5"/>
        <v>2678046</v>
      </c>
      <c r="I21" s="80">
        <f t="shared" si="5"/>
        <v>253723584</v>
      </c>
      <c r="J21" s="80">
        <f t="shared" si="5"/>
        <v>2597985605</v>
      </c>
      <c r="K21" s="80">
        <f t="shared" si="5"/>
        <v>653290189</v>
      </c>
      <c r="L21" s="80">
        <f>L17+L20</f>
        <v>1308325600</v>
      </c>
      <c r="M21" s="80">
        <f t="shared" si="5"/>
        <v>2406699656</v>
      </c>
      <c r="N21" s="80">
        <f t="shared" si="5"/>
        <v>3908989251</v>
      </c>
    </row>
    <row r="22" spans="1:14" s="73" customFormat="1" ht="24.75" customHeight="1">
      <c r="A22" s="74">
        <v>15</v>
      </c>
      <c r="B22" s="221" t="s">
        <v>270</v>
      </c>
      <c r="C22" s="75">
        <v>51</v>
      </c>
      <c r="D22" s="75" t="s">
        <v>59</v>
      </c>
      <c r="E22" s="77"/>
      <c r="F22" s="77"/>
      <c r="G22" s="77">
        <v>329930894</v>
      </c>
      <c r="H22" s="77">
        <v>669287</v>
      </c>
      <c r="I22" s="77">
        <v>61429188</v>
      </c>
      <c r="J22" s="77">
        <v>681461279</v>
      </c>
      <c r="K22" s="77">
        <f>'[1]B05-TKV'!D19</f>
        <v>143723842</v>
      </c>
      <c r="L22" s="77">
        <v>327081400</v>
      </c>
      <c r="M22" s="71">
        <f>K22+I22+G22+E22</f>
        <v>535083924</v>
      </c>
      <c r="N22" s="71">
        <f>L22+J22+H22+F22+225</f>
        <v>1009212191</v>
      </c>
    </row>
    <row r="23" spans="1:14" s="73" customFormat="1" ht="24.75" customHeight="1">
      <c r="A23" s="74">
        <v>16</v>
      </c>
      <c r="B23" s="221" t="s">
        <v>271</v>
      </c>
      <c r="C23" s="75">
        <v>52</v>
      </c>
      <c r="D23" s="75" t="s">
        <v>60</v>
      </c>
      <c r="E23" s="76"/>
      <c r="F23" s="76"/>
      <c r="G23" s="76"/>
      <c r="H23" s="76"/>
      <c r="I23" s="77"/>
      <c r="J23" s="76"/>
      <c r="K23" s="77"/>
      <c r="L23" s="76"/>
      <c r="M23" s="76"/>
      <c r="N23" s="71">
        <f t="shared" si="3"/>
        <v>0</v>
      </c>
    </row>
    <row r="24" spans="1:14" s="73" customFormat="1" ht="24.75" customHeight="1">
      <c r="A24" s="78">
        <v>17</v>
      </c>
      <c r="B24" s="220" t="s">
        <v>272</v>
      </c>
      <c r="C24" s="79">
        <v>60</v>
      </c>
      <c r="D24" s="79"/>
      <c r="E24" s="80"/>
      <c r="F24" s="80"/>
      <c r="G24" s="80">
        <f aca="true" t="shared" si="6" ref="G24:N24">G21-G22</f>
        <v>1169754989</v>
      </c>
      <c r="H24" s="80">
        <f t="shared" si="6"/>
        <v>2008759</v>
      </c>
      <c r="I24" s="80">
        <f t="shared" si="6"/>
        <v>192294396</v>
      </c>
      <c r="J24" s="80">
        <f t="shared" si="6"/>
        <v>1916524326</v>
      </c>
      <c r="K24" s="80">
        <f t="shared" si="6"/>
        <v>509566347</v>
      </c>
      <c r="L24" s="80">
        <f t="shared" si="6"/>
        <v>981244200</v>
      </c>
      <c r="M24" s="80">
        <f>M21-M22</f>
        <v>1871615732</v>
      </c>
      <c r="N24" s="80">
        <f t="shared" si="6"/>
        <v>2899777060</v>
      </c>
    </row>
    <row r="25" spans="1:14" s="73" customFormat="1" ht="24.75" customHeight="1">
      <c r="A25" s="88">
        <v>18</v>
      </c>
      <c r="B25" s="221" t="s">
        <v>273</v>
      </c>
      <c r="C25" s="89">
        <v>70</v>
      </c>
      <c r="D25" s="89"/>
      <c r="E25" s="90"/>
      <c r="F25" s="90"/>
      <c r="G25" s="90"/>
      <c r="H25" s="90"/>
      <c r="I25" s="90"/>
      <c r="J25" s="90"/>
      <c r="K25" s="90"/>
      <c r="L25" s="90"/>
      <c r="M25" s="90">
        <f>M24/1999844</f>
        <v>935.8808647074471</v>
      </c>
      <c r="N25" s="90">
        <f>N24/1999844</f>
        <v>1450.0016301271498</v>
      </c>
    </row>
    <row r="26" spans="2:12" s="67" customFormat="1" ht="16.5">
      <c r="B26" s="54"/>
      <c r="C26" s="55"/>
      <c r="D26" s="91"/>
      <c r="E26" s="91"/>
      <c r="F26" s="91"/>
      <c r="G26" s="91"/>
      <c r="H26" s="91"/>
      <c r="I26" s="91"/>
      <c r="J26" s="53"/>
      <c r="K26" s="53"/>
      <c r="L26" s="53"/>
    </row>
    <row r="27" spans="3:12" s="92" customFormat="1" ht="16.5" customHeight="1">
      <c r="C27" s="210"/>
      <c r="D27" s="210"/>
      <c r="E27" s="93"/>
      <c r="F27" s="93"/>
      <c r="G27" s="93"/>
      <c r="H27" s="93"/>
      <c r="I27" s="93"/>
      <c r="J27" s="53"/>
      <c r="K27" s="53"/>
      <c r="L27" s="53"/>
    </row>
    <row r="28" spans="1:12" s="67" customFormat="1" ht="16.5">
      <c r="A28" s="64"/>
      <c r="B28" s="54"/>
      <c r="C28" s="55"/>
      <c r="D28" s="56"/>
      <c r="E28" s="56"/>
      <c r="F28" s="56"/>
      <c r="G28" s="56"/>
      <c r="H28" s="56"/>
      <c r="I28" s="56"/>
      <c r="J28" s="53"/>
      <c r="K28" s="53"/>
      <c r="L28" s="53"/>
    </row>
  </sheetData>
  <sheetProtection/>
  <mergeCells count="10">
    <mergeCell ref="D5:D6"/>
    <mergeCell ref="E5:F5"/>
    <mergeCell ref="G5:H5"/>
    <mergeCell ref="I5:J5"/>
    <mergeCell ref="K5:L5"/>
    <mergeCell ref="C27:D27"/>
    <mergeCell ref="M5:N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PageLayoutView="0" workbookViewId="0" topLeftCell="J1">
      <selection activeCell="A5" sqref="A5:U5"/>
    </sheetView>
  </sheetViews>
  <sheetFormatPr defaultColWidth="9.33203125" defaultRowHeight="12.75"/>
  <cols>
    <col min="1" max="1" width="3.16015625" style="94" hidden="1" customWidth="1"/>
    <col min="2" max="2" width="53.16015625" style="94" hidden="1" customWidth="1"/>
    <col min="3" max="3" width="6.16015625" style="95" hidden="1" customWidth="1"/>
    <col min="4" max="4" width="7.16015625" style="94" hidden="1" customWidth="1"/>
    <col min="5" max="5" width="19.83203125" style="96" hidden="1" customWidth="1"/>
    <col min="6" max="6" width="20.66015625" style="96" hidden="1" customWidth="1"/>
    <col min="7" max="7" width="15.83203125" style="96" hidden="1" customWidth="1"/>
    <col min="8" max="8" width="7.16015625" style="96" hidden="1" customWidth="1"/>
    <col min="9" max="9" width="7.66015625" style="94" hidden="1" customWidth="1"/>
    <col min="10" max="10" width="74.5" style="100" customWidth="1"/>
    <col min="11" max="11" width="7.5" style="94" customWidth="1"/>
    <col min="12" max="12" width="21.33203125" style="97" customWidth="1"/>
    <col min="13" max="13" width="23.16015625" style="94" customWidth="1"/>
    <col min="14" max="14" width="23.16015625" style="94" hidden="1" customWidth="1"/>
    <col min="15" max="15" width="18.66015625" style="98" hidden="1" customWidth="1"/>
    <col min="16" max="16" width="120.33203125" style="99" hidden="1" customWidth="1"/>
    <col min="17" max="17" width="11.66015625" style="94" hidden="1" customWidth="1"/>
    <col min="18" max="18" width="18.16015625" style="94" hidden="1" customWidth="1"/>
    <col min="19" max="19" width="16.33203125" style="94" hidden="1" customWidth="1"/>
    <col min="20" max="20" width="0.1640625" style="94" customWidth="1"/>
    <col min="21" max="21" width="12.83203125" style="94" hidden="1" customWidth="1"/>
    <col min="22" max="30" width="9.33203125" style="94" customWidth="1"/>
    <col min="31" max="31" width="24.16015625" style="94" customWidth="1"/>
    <col min="32" max="32" width="17.33203125" style="94" customWidth="1"/>
    <col min="33" max="16384" width="9.33203125" style="94" customWidth="1"/>
  </cols>
  <sheetData>
    <row r="1" ht="14.25">
      <c r="J1" s="1"/>
    </row>
    <row r="2" spans="10:21" ht="14.25">
      <c r="J2" s="5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2:16" ht="14.25">
      <c r="L3" s="94"/>
      <c r="O3" s="94"/>
      <c r="P3" s="101"/>
    </row>
    <row r="4" spans="1:21" s="103" customFormat="1" ht="15">
      <c r="A4" s="102" t="s">
        <v>61</v>
      </c>
      <c r="C4" s="104"/>
      <c r="E4" s="105"/>
      <c r="F4" s="105"/>
      <c r="G4" s="105"/>
      <c r="H4" s="105"/>
      <c r="J4" s="106" t="s">
        <v>253</v>
      </c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</row>
    <row r="5" spans="1:21" s="103" customFormat="1" ht="20.25" customHeight="1">
      <c r="A5" s="219" t="s">
        <v>281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</row>
    <row r="6" spans="1:21" s="103" customFormat="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</row>
    <row r="7" spans="1:21" s="103" customFormat="1" ht="20.2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5:21" ht="14.25">
      <c r="E8" s="107"/>
      <c r="L8" s="215"/>
      <c r="M8" s="215"/>
      <c r="N8" s="215"/>
      <c r="O8" s="215"/>
      <c r="P8" s="215"/>
      <c r="Q8" s="215"/>
      <c r="R8" s="215"/>
      <c r="S8" s="215"/>
      <c r="T8" s="215"/>
      <c r="U8" s="215"/>
    </row>
    <row r="9" spans="2:21" s="108" customFormat="1" ht="21" customHeight="1">
      <c r="B9" s="109" t="s">
        <v>62</v>
      </c>
      <c r="C9" s="110" t="s">
        <v>63</v>
      </c>
      <c r="D9" s="111"/>
      <c r="E9" s="112" t="str">
        <f>'[2]KQKD'!D7</f>
        <v>6 th¸ng năm 2008</v>
      </c>
      <c r="F9" s="112" t="str">
        <f>'[2]KQKD'!E7</f>
        <v>Năm 2006</v>
      </c>
      <c r="G9" s="113"/>
      <c r="H9" s="113"/>
      <c r="I9" s="114"/>
      <c r="J9" s="115" t="s">
        <v>319</v>
      </c>
      <c r="K9" s="116" t="s">
        <v>274</v>
      </c>
      <c r="L9" s="117" t="s">
        <v>320</v>
      </c>
      <c r="M9" s="117" t="s">
        <v>321</v>
      </c>
      <c r="N9" s="118"/>
      <c r="O9" s="118" t="s">
        <v>64</v>
      </c>
      <c r="P9" s="119" t="s">
        <v>65</v>
      </c>
      <c r="Q9" s="120"/>
      <c r="R9" s="121"/>
      <c r="S9" s="122"/>
      <c r="T9" s="122"/>
      <c r="U9" s="118" t="s">
        <v>66</v>
      </c>
    </row>
    <row r="10" spans="2:21" s="123" customFormat="1" ht="20.25" customHeight="1">
      <c r="B10" s="124" t="s">
        <v>67</v>
      </c>
      <c r="C10" s="125"/>
      <c r="D10" s="124"/>
      <c r="E10" s="126"/>
      <c r="F10" s="126"/>
      <c r="G10" s="126"/>
      <c r="H10" s="126"/>
      <c r="J10" s="223" t="s">
        <v>282</v>
      </c>
      <c r="K10" s="127"/>
      <c r="L10" s="128"/>
      <c r="M10" s="129"/>
      <c r="N10" s="130"/>
      <c r="O10" s="130"/>
      <c r="P10" s="131"/>
      <c r="Q10" s="132"/>
      <c r="U10" s="130"/>
    </row>
    <row r="11" spans="2:31" s="133" customFormat="1" ht="20.25" customHeight="1">
      <c r="B11" s="134" t="s">
        <v>68</v>
      </c>
      <c r="C11" s="135" t="s">
        <v>69</v>
      </c>
      <c r="D11" s="124"/>
      <c r="E11" s="136"/>
      <c r="F11" s="137"/>
      <c r="G11" s="137"/>
      <c r="H11" s="136"/>
      <c r="J11" s="223" t="s">
        <v>68</v>
      </c>
      <c r="K11" s="138" t="s">
        <v>69</v>
      </c>
      <c r="L11" s="139">
        <f>'[1]KQKD'!M23</f>
        <v>2406699656</v>
      </c>
      <c r="M11" s="140">
        <f>'[1]KQKD'!N23</f>
        <v>3908989251</v>
      </c>
      <c r="N11" s="141"/>
      <c r="O11" s="141" t="s">
        <v>70</v>
      </c>
      <c r="P11" s="142" t="s">
        <v>71</v>
      </c>
      <c r="Q11" s="132"/>
      <c r="U11" s="141"/>
      <c r="AE11" s="143"/>
    </row>
    <row r="12" spans="2:17" s="123" customFormat="1" ht="20.25" customHeight="1">
      <c r="B12" s="134" t="s">
        <v>72</v>
      </c>
      <c r="C12" s="144"/>
      <c r="D12" s="145"/>
      <c r="E12" s="126"/>
      <c r="F12" s="126"/>
      <c r="G12" s="146"/>
      <c r="H12" s="147"/>
      <c r="J12" s="223" t="s">
        <v>283</v>
      </c>
      <c r="K12" s="148"/>
      <c r="L12" s="128"/>
      <c r="M12" s="149"/>
      <c r="P12" s="142"/>
      <c r="Q12" s="132"/>
    </row>
    <row r="13" spans="2:21" s="123" customFormat="1" ht="20.25" customHeight="1">
      <c r="B13" s="150" t="s">
        <v>73</v>
      </c>
      <c r="C13" s="135" t="s">
        <v>74</v>
      </c>
      <c r="D13" s="151"/>
      <c r="E13" s="126"/>
      <c r="F13" s="146"/>
      <c r="G13" s="146"/>
      <c r="H13" s="126"/>
      <c r="J13" s="224" t="s">
        <v>284</v>
      </c>
      <c r="K13" s="138" t="s">
        <v>74</v>
      </c>
      <c r="L13" s="128">
        <f>'[1]TH TS B 07 '!D16+'[1]TH TS B 07 '!E16</f>
        <v>7105356616</v>
      </c>
      <c r="M13" s="152">
        <v>7146408156</v>
      </c>
      <c r="N13" s="153"/>
      <c r="O13" s="153" t="s">
        <v>75</v>
      </c>
      <c r="P13" s="142" t="s">
        <v>76</v>
      </c>
      <c r="Q13" s="132"/>
      <c r="U13" s="153"/>
    </row>
    <row r="14" spans="2:21" s="123" customFormat="1" ht="20.25" customHeight="1" hidden="1">
      <c r="B14" s="150" t="s">
        <v>77</v>
      </c>
      <c r="C14" s="154" t="s">
        <v>78</v>
      </c>
      <c r="D14" s="151"/>
      <c r="E14" s="126"/>
      <c r="F14" s="126"/>
      <c r="G14" s="146"/>
      <c r="H14" s="126"/>
      <c r="J14" s="224" t="s">
        <v>285</v>
      </c>
      <c r="K14" s="138" t="s">
        <v>78</v>
      </c>
      <c r="L14" s="128"/>
      <c r="M14" s="152"/>
      <c r="N14" s="153"/>
      <c r="O14" s="153" t="s">
        <v>79</v>
      </c>
      <c r="P14" s="142" t="s">
        <v>80</v>
      </c>
      <c r="Q14" s="132"/>
      <c r="U14" s="153"/>
    </row>
    <row r="15" spans="2:21" s="123" customFormat="1" ht="20.25" customHeight="1" hidden="1">
      <c r="B15" s="150" t="s">
        <v>81</v>
      </c>
      <c r="C15" s="154" t="s">
        <v>82</v>
      </c>
      <c r="D15" s="151"/>
      <c r="E15" s="126"/>
      <c r="F15" s="126">
        <v>0</v>
      </c>
      <c r="G15" s="146"/>
      <c r="H15" s="126"/>
      <c r="J15" s="224" t="s">
        <v>286</v>
      </c>
      <c r="K15" s="155" t="s">
        <v>82</v>
      </c>
      <c r="L15" s="128"/>
      <c r="M15" s="152"/>
      <c r="N15" s="153"/>
      <c r="O15" s="153" t="s">
        <v>83</v>
      </c>
      <c r="P15" s="142" t="s">
        <v>84</v>
      </c>
      <c r="Q15" s="132"/>
      <c r="U15" s="153"/>
    </row>
    <row r="16" spans="2:21" s="123" customFormat="1" ht="20.25" customHeight="1">
      <c r="B16" s="156" t="s">
        <v>85</v>
      </c>
      <c r="C16" s="135" t="s">
        <v>86</v>
      </c>
      <c r="D16" s="151"/>
      <c r="E16" s="105"/>
      <c r="F16" s="146"/>
      <c r="G16" s="146"/>
      <c r="H16" s="126"/>
      <c r="J16" s="224" t="s">
        <v>287</v>
      </c>
      <c r="K16" s="138" t="s">
        <v>86</v>
      </c>
      <c r="L16" s="128">
        <f>-'[1]TMCT25-33'!C18</f>
        <v>-1627137088</v>
      </c>
      <c r="M16" s="152">
        <v>-2516947368</v>
      </c>
      <c r="N16" s="153"/>
      <c r="O16" s="153" t="s">
        <v>83</v>
      </c>
      <c r="P16" s="142" t="s">
        <v>87</v>
      </c>
      <c r="Q16" s="132"/>
      <c r="U16" s="153"/>
    </row>
    <row r="17" spans="2:21" s="123" customFormat="1" ht="20.25" customHeight="1">
      <c r="B17" s="151" t="s">
        <v>88</v>
      </c>
      <c r="C17" s="135" t="s">
        <v>89</v>
      </c>
      <c r="D17" s="151"/>
      <c r="E17" s="157"/>
      <c r="F17" s="146"/>
      <c r="G17" s="146"/>
      <c r="H17" s="126"/>
      <c r="J17" s="224" t="s">
        <v>288</v>
      </c>
      <c r="K17" s="138" t="s">
        <v>89</v>
      </c>
      <c r="L17" s="128"/>
      <c r="M17" s="152">
        <v>1923137</v>
      </c>
      <c r="N17" s="153"/>
      <c r="O17" s="153" t="s">
        <v>75</v>
      </c>
      <c r="P17" s="142" t="s">
        <v>90</v>
      </c>
      <c r="Q17" s="132"/>
      <c r="U17" s="153"/>
    </row>
    <row r="18" spans="2:21" s="123" customFormat="1" ht="20.25" customHeight="1">
      <c r="B18" s="134" t="s">
        <v>91</v>
      </c>
      <c r="C18" s="135" t="s">
        <v>92</v>
      </c>
      <c r="D18" s="124"/>
      <c r="E18" s="136">
        <f>SUM(E11:E17)</f>
        <v>0</v>
      </c>
      <c r="F18" s="136">
        <f>SUM(F11:F17)</f>
        <v>0</v>
      </c>
      <c r="G18" s="136"/>
      <c r="H18" s="136"/>
      <c r="J18" s="223" t="s">
        <v>289</v>
      </c>
      <c r="K18" s="158" t="s">
        <v>92</v>
      </c>
      <c r="L18" s="139">
        <f>SUM(L11:L17)</f>
        <v>7884919184</v>
      </c>
      <c r="M18" s="139">
        <f>SUM(M11:M17)</f>
        <v>8540373176</v>
      </c>
      <c r="N18" s="159"/>
      <c r="O18" s="141" t="s">
        <v>93</v>
      </c>
      <c r="P18" s="160"/>
      <c r="Q18" s="132"/>
      <c r="U18" s="141"/>
    </row>
    <row r="19" spans="2:32" s="123" customFormat="1" ht="20.25" customHeight="1">
      <c r="B19" s="151" t="s">
        <v>94</v>
      </c>
      <c r="C19" s="135" t="s">
        <v>95</v>
      </c>
      <c r="D19" s="151"/>
      <c r="E19" s="126"/>
      <c r="F19" s="126"/>
      <c r="G19" s="126"/>
      <c r="H19" s="126"/>
      <c r="J19" s="224" t="s">
        <v>290</v>
      </c>
      <c r="K19" s="138" t="s">
        <v>95</v>
      </c>
      <c r="L19" s="161">
        <v>-2250349585</v>
      </c>
      <c r="M19" s="152">
        <v>2090269799</v>
      </c>
      <c r="N19" s="153">
        <f>('[1]Bang can doi'!E14-'[1]Bang can doi'!F14)+('[1]Bang can doi'!E24-'[1]Bang can doi'!F24)-('[1]Bang can doi'!E25-'[1]Bang can doi'!F25)</f>
        <v>2250349585</v>
      </c>
      <c r="O19" s="153" t="s">
        <v>96</v>
      </c>
      <c r="P19" s="142" t="s">
        <v>97</v>
      </c>
      <c r="Q19" s="132"/>
      <c r="U19" s="153"/>
      <c r="AF19" s="123">
        <f>'[1]Bang can doi'!E14-'[1]Bang can doi'!F14</f>
        <v>2153558517</v>
      </c>
    </row>
    <row r="20" spans="2:32" s="123" customFormat="1" ht="20.25" customHeight="1">
      <c r="B20" s="151" t="s">
        <v>98</v>
      </c>
      <c r="C20" s="135" t="s">
        <v>99</v>
      </c>
      <c r="D20" s="151"/>
      <c r="E20" s="126"/>
      <c r="F20" s="126"/>
      <c r="G20" s="126"/>
      <c r="H20" s="126"/>
      <c r="J20" s="224" t="s">
        <v>291</v>
      </c>
      <c r="K20" s="155" t="s">
        <v>99</v>
      </c>
      <c r="L20" s="162">
        <f>-('[1]Bang can doi'!E22-'[1]Bang can doi'!F22)</f>
        <v>1935555</v>
      </c>
      <c r="M20" s="152">
        <v>-34097237</v>
      </c>
      <c r="N20" s="153"/>
      <c r="O20" s="153" t="s">
        <v>96</v>
      </c>
      <c r="P20" s="142" t="s">
        <v>100</v>
      </c>
      <c r="Q20" s="132"/>
      <c r="U20" s="153"/>
      <c r="AF20" s="123">
        <f>'[1]Bang can doi'!E21-'[1]Bang can doi'!F21</f>
        <v>-1935555</v>
      </c>
    </row>
    <row r="21" spans="2:32" s="123" customFormat="1" ht="20.25" customHeight="1">
      <c r="B21" s="151" t="s">
        <v>101</v>
      </c>
      <c r="C21" s="135" t="s">
        <v>102</v>
      </c>
      <c r="D21" s="151"/>
      <c r="E21" s="126"/>
      <c r="F21" s="126"/>
      <c r="G21" s="126"/>
      <c r="H21" s="126"/>
      <c r="J21" s="224" t="s">
        <v>292</v>
      </c>
      <c r="K21" s="155" t="s">
        <v>102</v>
      </c>
      <c r="L21" s="163">
        <v>-10312746305</v>
      </c>
      <c r="M21" s="164">
        <v>-3035419000</v>
      </c>
      <c r="N21" s="165">
        <f>('[1]Bang can doi'!E62-'[1]Bang can doi'!F62)-('[1]Bang can doi'!E73-'[1]Bang can doi'!F73)+L29-'[1]Bang can doi'!H66</f>
        <v>-15831689867</v>
      </c>
      <c r="O21" s="165" t="s">
        <v>79</v>
      </c>
      <c r="P21" s="142" t="s">
        <v>103</v>
      </c>
      <c r="Q21" s="132"/>
      <c r="U21" s="165"/>
      <c r="AE21" s="139"/>
      <c r="AF21" s="123">
        <f>'[1]Bang can doi'!E61-'[1]Bang can doi'!F61</f>
        <v>-6860282310</v>
      </c>
    </row>
    <row r="22" spans="2:31" s="123" customFormat="1" ht="20.25" customHeight="1">
      <c r="B22" s="151" t="s">
        <v>104</v>
      </c>
      <c r="C22" s="154" t="s">
        <v>105</v>
      </c>
      <c r="D22" s="151"/>
      <c r="E22" s="126"/>
      <c r="F22" s="126"/>
      <c r="G22" s="126"/>
      <c r="H22" s="126"/>
      <c r="J22" s="224" t="s">
        <v>293</v>
      </c>
      <c r="K22" s="166">
        <v>12</v>
      </c>
      <c r="L22" s="128">
        <v>614202316</v>
      </c>
      <c r="M22" s="167"/>
      <c r="N22" s="168"/>
      <c r="O22" s="168" t="s">
        <v>96</v>
      </c>
      <c r="P22" s="142" t="s">
        <v>106</v>
      </c>
      <c r="Q22" s="132"/>
      <c r="U22" s="168"/>
      <c r="AE22" s="169"/>
    </row>
    <row r="23" spans="2:21" s="123" customFormat="1" ht="20.25" customHeight="1" hidden="1">
      <c r="B23" s="170" t="s">
        <v>107</v>
      </c>
      <c r="C23" s="171" t="s">
        <v>108</v>
      </c>
      <c r="D23" s="170"/>
      <c r="E23" s="126"/>
      <c r="F23" s="126"/>
      <c r="G23" s="126"/>
      <c r="H23" s="126"/>
      <c r="J23" s="224" t="s">
        <v>294</v>
      </c>
      <c r="K23" s="166">
        <v>13</v>
      </c>
      <c r="L23" s="128"/>
      <c r="M23" s="164"/>
      <c r="N23" s="165"/>
      <c r="O23" s="165" t="s">
        <v>109</v>
      </c>
      <c r="P23" s="142" t="s">
        <v>110</v>
      </c>
      <c r="Q23" s="132"/>
      <c r="U23" s="165"/>
    </row>
    <row r="24" spans="2:21" s="123" customFormat="1" ht="20.25" customHeight="1">
      <c r="B24" s="170" t="s">
        <v>111</v>
      </c>
      <c r="C24" s="171">
        <v>14</v>
      </c>
      <c r="D24" s="170"/>
      <c r="E24" s="126"/>
      <c r="F24" s="126"/>
      <c r="G24" s="126"/>
      <c r="H24" s="126"/>
      <c r="J24" s="224" t="s">
        <v>295</v>
      </c>
      <c r="K24" s="166">
        <v>14</v>
      </c>
      <c r="L24" s="128">
        <f>-'[1]B05-TKV'!M19</f>
        <v>-483895315</v>
      </c>
      <c r="M24" s="164">
        <v>-1622074498</v>
      </c>
      <c r="N24" s="165"/>
      <c r="O24" s="165" t="s">
        <v>109</v>
      </c>
      <c r="P24" s="142" t="s">
        <v>112</v>
      </c>
      <c r="Q24" s="132"/>
      <c r="U24" s="165"/>
    </row>
    <row r="25" spans="2:21" s="123" customFormat="1" ht="20.25" customHeight="1">
      <c r="B25" s="151" t="s">
        <v>113</v>
      </c>
      <c r="C25" s="154" t="s">
        <v>114</v>
      </c>
      <c r="D25" s="151"/>
      <c r="E25" s="126"/>
      <c r="F25" s="126"/>
      <c r="G25" s="126"/>
      <c r="H25" s="126"/>
      <c r="J25" s="224" t="s">
        <v>296</v>
      </c>
      <c r="K25" s="166">
        <v>15</v>
      </c>
      <c r="L25" s="128">
        <v>956657493</v>
      </c>
      <c r="M25" s="164">
        <v>4136484065</v>
      </c>
      <c r="N25" s="165"/>
      <c r="O25" s="165" t="s">
        <v>75</v>
      </c>
      <c r="P25" s="142" t="s">
        <v>115</v>
      </c>
      <c r="Q25" s="132"/>
      <c r="U25" s="165"/>
    </row>
    <row r="26" spans="2:21" s="123" customFormat="1" ht="20.25" customHeight="1">
      <c r="B26" s="151" t="s">
        <v>116</v>
      </c>
      <c r="C26" s="154" t="s">
        <v>117</v>
      </c>
      <c r="D26" s="151"/>
      <c r="E26" s="126"/>
      <c r="F26" s="126"/>
      <c r="G26" s="126"/>
      <c r="H26" s="126"/>
      <c r="J26" s="224" t="s">
        <v>297</v>
      </c>
      <c r="K26" s="166">
        <v>16</v>
      </c>
      <c r="L26" s="128">
        <v>-1560730000</v>
      </c>
      <c r="M26" s="164">
        <v>-3127610993</v>
      </c>
      <c r="N26" s="165"/>
      <c r="O26" s="165" t="s">
        <v>109</v>
      </c>
      <c r="P26" s="142" t="s">
        <v>118</v>
      </c>
      <c r="Q26" s="132"/>
      <c r="U26" s="165"/>
    </row>
    <row r="27" spans="2:21" s="133" customFormat="1" ht="20.25" customHeight="1">
      <c r="B27" s="134" t="s">
        <v>119</v>
      </c>
      <c r="C27" s="135" t="s">
        <v>120</v>
      </c>
      <c r="D27" s="124"/>
      <c r="E27" s="136">
        <f>SUM(E18:E26)</f>
        <v>0</v>
      </c>
      <c r="F27" s="136">
        <f>SUM(F18:F26)</f>
        <v>0</v>
      </c>
      <c r="H27" s="136"/>
      <c r="I27" s="172"/>
      <c r="J27" s="225" t="s">
        <v>298</v>
      </c>
      <c r="K27" s="173">
        <v>20</v>
      </c>
      <c r="L27" s="139">
        <f>SUM(L18:L26)</f>
        <v>-5150006657</v>
      </c>
      <c r="M27" s="139">
        <f>SUM(M18:M26)</f>
        <v>6947925312</v>
      </c>
      <c r="N27" s="159"/>
      <c r="O27" s="174" t="s">
        <v>121</v>
      </c>
      <c r="P27" s="160"/>
      <c r="Q27" s="132"/>
      <c r="U27" s="174"/>
    </row>
    <row r="28" spans="2:21" s="123" customFormat="1" ht="20.25" customHeight="1">
      <c r="B28" s="124" t="s">
        <v>122</v>
      </c>
      <c r="C28" s="175"/>
      <c r="D28" s="124"/>
      <c r="E28" s="126"/>
      <c r="F28" s="126"/>
      <c r="G28" s="126"/>
      <c r="H28" s="126"/>
      <c r="J28" s="225" t="s">
        <v>299</v>
      </c>
      <c r="K28" s="176"/>
      <c r="L28" s="139"/>
      <c r="M28" s="177"/>
      <c r="N28" s="174"/>
      <c r="O28" s="174" t="s">
        <v>123</v>
      </c>
      <c r="P28" s="178"/>
      <c r="Q28" s="132"/>
      <c r="U28" s="174"/>
    </row>
    <row r="29" spans="2:31" s="123" customFormat="1" ht="20.25" customHeight="1">
      <c r="B29" s="151" t="s">
        <v>124</v>
      </c>
      <c r="C29" s="135" t="s">
        <v>125</v>
      </c>
      <c r="D29" s="151"/>
      <c r="E29" s="126"/>
      <c r="F29" s="126"/>
      <c r="G29" s="126"/>
      <c r="H29" s="126"/>
      <c r="J29" s="226" t="s">
        <v>124</v>
      </c>
      <c r="K29" s="155" t="s">
        <v>125</v>
      </c>
      <c r="L29" s="128">
        <f>-6962714500-3457072200</f>
        <v>-10419786700</v>
      </c>
      <c r="M29" s="164">
        <v>-2396142757</v>
      </c>
      <c r="N29" s="165"/>
      <c r="O29" s="165" t="s">
        <v>109</v>
      </c>
      <c r="P29" s="142" t="s">
        <v>126</v>
      </c>
      <c r="Q29" s="132"/>
      <c r="U29" s="165"/>
      <c r="AE29" s="123" t="s">
        <v>127</v>
      </c>
    </row>
    <row r="30" spans="2:21" s="123" customFormat="1" ht="20.25" customHeight="1">
      <c r="B30" s="151" t="s">
        <v>128</v>
      </c>
      <c r="C30" s="154" t="s">
        <v>129</v>
      </c>
      <c r="D30" s="151"/>
      <c r="E30" s="126"/>
      <c r="F30" s="126">
        <v>0</v>
      </c>
      <c r="G30" s="126"/>
      <c r="H30" s="126"/>
      <c r="J30" s="226" t="s">
        <v>300</v>
      </c>
      <c r="K30" s="155" t="s">
        <v>129</v>
      </c>
      <c r="L30" s="128"/>
      <c r="M30" s="164"/>
      <c r="N30" s="165"/>
      <c r="O30" s="165" t="s">
        <v>75</v>
      </c>
      <c r="P30" s="142"/>
      <c r="Q30" s="132"/>
      <c r="U30" s="165"/>
    </row>
    <row r="31" spans="2:21" s="123" customFormat="1" ht="20.25" customHeight="1" hidden="1">
      <c r="B31" s="151" t="s">
        <v>130</v>
      </c>
      <c r="C31" s="154" t="s">
        <v>131</v>
      </c>
      <c r="D31" s="151"/>
      <c r="E31" s="126"/>
      <c r="F31" s="126">
        <v>0</v>
      </c>
      <c r="G31" s="126"/>
      <c r="H31" s="126"/>
      <c r="J31" s="226" t="s">
        <v>301</v>
      </c>
      <c r="K31" s="155" t="s">
        <v>131</v>
      </c>
      <c r="L31" s="128"/>
      <c r="M31" s="164"/>
      <c r="N31" s="165"/>
      <c r="O31" s="165" t="s">
        <v>109</v>
      </c>
      <c r="P31" s="142"/>
      <c r="Q31" s="132"/>
      <c r="U31" s="165"/>
    </row>
    <row r="32" spans="2:21" s="123" customFormat="1" ht="20.25" customHeight="1" hidden="1">
      <c r="B32" s="179" t="s">
        <v>132</v>
      </c>
      <c r="C32" s="154" t="s">
        <v>133</v>
      </c>
      <c r="D32" s="151"/>
      <c r="E32" s="126"/>
      <c r="F32" s="126">
        <v>0</v>
      </c>
      <c r="G32" s="126"/>
      <c r="H32" s="126"/>
      <c r="J32" s="226" t="s">
        <v>302</v>
      </c>
      <c r="K32" s="155" t="s">
        <v>133</v>
      </c>
      <c r="L32" s="128"/>
      <c r="M32" s="164"/>
      <c r="N32" s="165"/>
      <c r="O32" s="165" t="s">
        <v>75</v>
      </c>
      <c r="P32" s="142"/>
      <c r="Q32" s="132"/>
      <c r="U32" s="165"/>
    </row>
    <row r="33" spans="2:21" s="123" customFormat="1" ht="20.25" customHeight="1" hidden="1">
      <c r="B33" s="179" t="s">
        <v>134</v>
      </c>
      <c r="C33" s="175">
        <v>25</v>
      </c>
      <c r="E33" s="126"/>
      <c r="F33" s="126"/>
      <c r="G33" s="126"/>
      <c r="H33" s="126"/>
      <c r="J33" s="226" t="s">
        <v>303</v>
      </c>
      <c r="K33" s="155" t="s">
        <v>135</v>
      </c>
      <c r="L33" s="128"/>
      <c r="M33" s="164"/>
      <c r="N33" s="165"/>
      <c r="O33" s="165" t="s">
        <v>109</v>
      </c>
      <c r="P33" s="142"/>
      <c r="Q33" s="132"/>
      <c r="U33" s="165"/>
    </row>
    <row r="34" spans="2:21" s="123" customFormat="1" ht="20.25" customHeight="1">
      <c r="B34" s="179" t="s">
        <v>136</v>
      </c>
      <c r="C34" s="175">
        <v>26</v>
      </c>
      <c r="E34" s="126"/>
      <c r="F34" s="126">
        <v>0</v>
      </c>
      <c r="G34" s="126"/>
      <c r="H34" s="126"/>
      <c r="J34" s="226" t="s">
        <v>304</v>
      </c>
      <c r="K34" s="155" t="s">
        <v>137</v>
      </c>
      <c r="L34" s="128"/>
      <c r="M34" s="164"/>
      <c r="N34" s="165"/>
      <c r="O34" s="165" t="s">
        <v>75</v>
      </c>
      <c r="P34" s="142"/>
      <c r="Q34" s="132"/>
      <c r="U34" s="165"/>
    </row>
    <row r="35" spans="2:21" s="123" customFormat="1" ht="20.25" customHeight="1">
      <c r="B35" s="151" t="s">
        <v>138</v>
      </c>
      <c r="C35" s="175">
        <v>27</v>
      </c>
      <c r="E35" s="180">
        <f>-E16</f>
        <v>0</v>
      </c>
      <c r="F35" s="180">
        <f>-F16</f>
        <v>0</v>
      </c>
      <c r="G35" s="126"/>
      <c r="H35" s="126"/>
      <c r="J35" s="226" t="s">
        <v>305</v>
      </c>
      <c r="K35" s="155" t="s">
        <v>139</v>
      </c>
      <c r="L35" s="128">
        <v>719800883</v>
      </c>
      <c r="M35" s="164">
        <v>1052657427</v>
      </c>
      <c r="N35" s="165"/>
      <c r="O35" s="165" t="s">
        <v>75</v>
      </c>
      <c r="P35" s="142"/>
      <c r="Q35" s="132"/>
      <c r="U35" s="165"/>
    </row>
    <row r="36" spans="2:30" s="123" customFormat="1" ht="20.25" customHeight="1">
      <c r="B36" s="134" t="s">
        <v>140</v>
      </c>
      <c r="C36" s="154"/>
      <c r="D36" s="124"/>
      <c r="E36" s="136">
        <f>SUM(E28:E35)</f>
        <v>0</v>
      </c>
      <c r="F36" s="136">
        <f>SUM(F28:F35)</f>
        <v>0</v>
      </c>
      <c r="G36" s="136"/>
      <c r="H36" s="136"/>
      <c r="J36" s="225" t="s">
        <v>306</v>
      </c>
      <c r="K36" s="158" t="s">
        <v>141</v>
      </c>
      <c r="L36" s="139">
        <f aca="true" t="shared" si="0" ref="L36:AD36">SUM(L29:L35)</f>
        <v>-9699985817</v>
      </c>
      <c r="M36" s="139">
        <f t="shared" si="0"/>
        <v>-1343485330</v>
      </c>
      <c r="N36" s="159"/>
      <c r="O36" s="159">
        <f t="shared" si="0"/>
        <v>0</v>
      </c>
      <c r="P36" s="181">
        <f t="shared" si="0"/>
        <v>0</v>
      </c>
      <c r="Q36" s="159">
        <f t="shared" si="0"/>
        <v>0</v>
      </c>
      <c r="R36" s="159">
        <f t="shared" si="0"/>
        <v>0</v>
      </c>
      <c r="S36" s="159">
        <f t="shared" si="0"/>
        <v>0</v>
      </c>
      <c r="T36" s="159">
        <f t="shared" si="0"/>
        <v>0</v>
      </c>
      <c r="U36" s="159">
        <f t="shared" si="0"/>
        <v>0</v>
      </c>
      <c r="V36" s="159">
        <f t="shared" si="0"/>
        <v>0</v>
      </c>
      <c r="W36" s="159">
        <f t="shared" si="0"/>
        <v>0</v>
      </c>
      <c r="X36" s="159">
        <f t="shared" si="0"/>
        <v>0</v>
      </c>
      <c r="Y36" s="159">
        <f t="shared" si="0"/>
        <v>0</v>
      </c>
      <c r="Z36" s="159">
        <f t="shared" si="0"/>
        <v>0</v>
      </c>
      <c r="AA36" s="159">
        <f t="shared" si="0"/>
        <v>0</v>
      </c>
      <c r="AB36" s="159">
        <f t="shared" si="0"/>
        <v>0</v>
      </c>
      <c r="AC36" s="159">
        <f t="shared" si="0"/>
        <v>0</v>
      </c>
      <c r="AD36" s="159">
        <f t="shared" si="0"/>
        <v>0</v>
      </c>
    </row>
    <row r="37" spans="2:21" s="123" customFormat="1" ht="20.25" customHeight="1">
      <c r="B37" s="124" t="s">
        <v>142</v>
      </c>
      <c r="C37" s="175"/>
      <c r="D37" s="124"/>
      <c r="E37" s="126"/>
      <c r="F37" s="126"/>
      <c r="G37" s="126"/>
      <c r="H37" s="126"/>
      <c r="J37" s="225" t="s">
        <v>307</v>
      </c>
      <c r="K37" s="148"/>
      <c r="L37" s="128"/>
      <c r="M37" s="164"/>
      <c r="N37" s="165"/>
      <c r="O37" s="165" t="s">
        <v>123</v>
      </c>
      <c r="P37" s="178"/>
      <c r="Q37" s="132"/>
      <c r="U37" s="165"/>
    </row>
    <row r="38" spans="2:21" s="123" customFormat="1" ht="20.25" customHeight="1" hidden="1">
      <c r="B38" s="151" t="s">
        <v>143</v>
      </c>
      <c r="C38" s="135" t="s">
        <v>144</v>
      </c>
      <c r="D38" s="124"/>
      <c r="E38" s="126"/>
      <c r="F38" s="126"/>
      <c r="G38" s="126"/>
      <c r="H38" s="126"/>
      <c r="J38" s="226" t="s">
        <v>308</v>
      </c>
      <c r="K38" s="138" t="s">
        <v>144</v>
      </c>
      <c r="L38" s="128"/>
      <c r="M38" s="164"/>
      <c r="N38" s="165"/>
      <c r="O38" s="165" t="s">
        <v>75</v>
      </c>
      <c r="P38" s="142"/>
      <c r="Q38" s="132"/>
      <c r="U38" s="165"/>
    </row>
    <row r="39" spans="2:21" s="123" customFormat="1" ht="20.25" customHeight="1" hidden="1">
      <c r="B39" s="170" t="s">
        <v>145</v>
      </c>
      <c r="C39" s="175">
        <v>33</v>
      </c>
      <c r="E39" s="126"/>
      <c r="F39" s="126"/>
      <c r="G39" s="126"/>
      <c r="H39" s="126"/>
      <c r="J39" s="226" t="s">
        <v>309</v>
      </c>
      <c r="K39" s="176">
        <v>32</v>
      </c>
      <c r="L39" s="128"/>
      <c r="M39" s="164"/>
      <c r="N39" s="165"/>
      <c r="O39" s="165" t="s">
        <v>109</v>
      </c>
      <c r="P39" s="142"/>
      <c r="Q39" s="132"/>
      <c r="U39" s="165"/>
    </row>
    <row r="40" spans="2:21" s="123" customFormat="1" ht="20.25" customHeight="1" hidden="1">
      <c r="B40" s="170" t="s">
        <v>146</v>
      </c>
      <c r="C40" s="154" t="s">
        <v>147</v>
      </c>
      <c r="D40" s="151"/>
      <c r="E40" s="126"/>
      <c r="F40" s="126"/>
      <c r="G40" s="126"/>
      <c r="H40" s="126"/>
      <c r="J40" s="226" t="s">
        <v>310</v>
      </c>
      <c r="K40" s="155" t="s">
        <v>148</v>
      </c>
      <c r="L40" s="128"/>
      <c r="M40" s="164"/>
      <c r="N40" s="165"/>
      <c r="O40" s="165" t="s">
        <v>75</v>
      </c>
      <c r="P40" s="142"/>
      <c r="Q40" s="132"/>
      <c r="U40" s="165"/>
    </row>
    <row r="41" spans="2:21" s="123" customFormat="1" ht="20.25" customHeight="1" hidden="1">
      <c r="B41" s="170" t="s">
        <v>149</v>
      </c>
      <c r="C41" s="135" t="s">
        <v>148</v>
      </c>
      <c r="D41" s="151"/>
      <c r="E41" s="126"/>
      <c r="F41" s="126"/>
      <c r="G41" s="126"/>
      <c r="H41" s="126"/>
      <c r="J41" s="226" t="s">
        <v>311</v>
      </c>
      <c r="K41" s="176">
        <v>34</v>
      </c>
      <c r="L41" s="128"/>
      <c r="M41" s="164"/>
      <c r="N41" s="165"/>
      <c r="O41" s="165" t="s">
        <v>109</v>
      </c>
      <c r="P41" s="142"/>
      <c r="Q41" s="132"/>
      <c r="U41" s="165"/>
    </row>
    <row r="42" spans="2:21" s="123" customFormat="1" ht="20.25" customHeight="1" hidden="1">
      <c r="B42" s="151" t="s">
        <v>150</v>
      </c>
      <c r="C42" s="135" t="s">
        <v>147</v>
      </c>
      <c r="D42" s="151"/>
      <c r="E42" s="126"/>
      <c r="F42" s="126">
        <v>0</v>
      </c>
      <c r="G42" s="126"/>
      <c r="H42" s="126"/>
      <c r="J42" s="226" t="s">
        <v>312</v>
      </c>
      <c r="K42" s="155" t="s">
        <v>151</v>
      </c>
      <c r="L42" s="128"/>
      <c r="M42" s="164"/>
      <c r="N42" s="165"/>
      <c r="O42" s="165" t="s">
        <v>109</v>
      </c>
      <c r="P42" s="142"/>
      <c r="Q42" s="132"/>
      <c r="U42" s="165"/>
    </row>
    <row r="43" spans="2:21" s="123" customFormat="1" ht="20.25" customHeight="1">
      <c r="B43" s="170" t="s">
        <v>152</v>
      </c>
      <c r="C43" s="175">
        <v>34</v>
      </c>
      <c r="E43" s="126"/>
      <c r="F43" s="126">
        <v>0</v>
      </c>
      <c r="G43" s="126"/>
      <c r="H43" s="126"/>
      <c r="J43" s="226" t="s">
        <v>313</v>
      </c>
      <c r="K43" s="155" t="s">
        <v>153</v>
      </c>
      <c r="L43" s="128">
        <v>-1398439800</v>
      </c>
      <c r="M43" s="164">
        <v>-2888403312</v>
      </c>
      <c r="N43" s="165"/>
      <c r="O43" s="165" t="s">
        <v>109</v>
      </c>
      <c r="P43" s="142"/>
      <c r="Q43" s="132"/>
      <c r="U43" s="165"/>
    </row>
    <row r="44" spans="2:21" s="133" customFormat="1" ht="20.25" customHeight="1">
      <c r="B44" s="134" t="s">
        <v>154</v>
      </c>
      <c r="C44" s="135" t="s">
        <v>155</v>
      </c>
      <c r="D44" s="124"/>
      <c r="E44" s="136">
        <f>SUM(E38:E43)</f>
        <v>0</v>
      </c>
      <c r="F44" s="136">
        <f>SUM(F38:F43)</f>
        <v>0</v>
      </c>
      <c r="G44" s="136"/>
      <c r="H44" s="136"/>
      <c r="J44" s="225" t="s">
        <v>314</v>
      </c>
      <c r="K44" s="173">
        <v>40</v>
      </c>
      <c r="L44" s="139">
        <f>SUM(L38:L43)</f>
        <v>-1398439800</v>
      </c>
      <c r="M44" s="139">
        <f>SUM(M38:M43)</f>
        <v>-2888403312</v>
      </c>
      <c r="N44" s="159"/>
      <c r="O44" s="174"/>
      <c r="P44" s="142"/>
      <c r="Q44" s="132"/>
      <c r="U44" s="174"/>
    </row>
    <row r="45" spans="2:21" s="123" customFormat="1" ht="20.25" customHeight="1">
      <c r="B45" s="124" t="s">
        <v>156</v>
      </c>
      <c r="C45" s="135" t="s">
        <v>157</v>
      </c>
      <c r="D45" s="124"/>
      <c r="E45" s="136">
        <f>E44+E36+E27</f>
        <v>0</v>
      </c>
      <c r="F45" s="136">
        <f>F44+F36+F27</f>
        <v>0</v>
      </c>
      <c r="G45" s="136"/>
      <c r="H45" s="136"/>
      <c r="J45" s="225" t="s">
        <v>315</v>
      </c>
      <c r="K45" s="182" t="s">
        <v>157</v>
      </c>
      <c r="L45" s="183">
        <f>L44+L36+L27</f>
        <v>-16248432274</v>
      </c>
      <c r="M45" s="183">
        <f>M44+M36+M27</f>
        <v>2716036670</v>
      </c>
      <c r="N45" s="184"/>
      <c r="O45" s="174"/>
      <c r="P45" s="142"/>
      <c r="Q45" s="132"/>
      <c r="U45" s="174"/>
    </row>
    <row r="46" spans="2:21" s="123" customFormat="1" ht="20.25" customHeight="1">
      <c r="B46" s="124" t="s">
        <v>158</v>
      </c>
      <c r="C46" s="154" t="s">
        <v>159</v>
      </c>
      <c r="D46" s="124"/>
      <c r="E46" s="136"/>
      <c r="F46" s="136"/>
      <c r="G46" s="136"/>
      <c r="H46" s="136"/>
      <c r="J46" s="226" t="s">
        <v>316</v>
      </c>
      <c r="K46" s="182" t="s">
        <v>159</v>
      </c>
      <c r="L46" s="139">
        <f>'[1]Bang can doi'!F8</f>
        <v>50642683550</v>
      </c>
      <c r="M46" s="177">
        <v>50357608692</v>
      </c>
      <c r="N46" s="174"/>
      <c r="O46" s="174"/>
      <c r="P46" s="142"/>
      <c r="Q46" s="132"/>
      <c r="U46" s="174"/>
    </row>
    <row r="47" spans="2:31" s="123" customFormat="1" ht="20.25" customHeight="1">
      <c r="B47" s="123" t="s">
        <v>160</v>
      </c>
      <c r="C47" s="175">
        <v>61</v>
      </c>
      <c r="E47" s="126">
        <v>0</v>
      </c>
      <c r="F47" s="126"/>
      <c r="G47" s="126"/>
      <c r="H47" s="126"/>
      <c r="J47" s="226" t="s">
        <v>317</v>
      </c>
      <c r="K47" s="182" t="s">
        <v>161</v>
      </c>
      <c r="L47" s="139">
        <f>'[1]Bang can doi'!E91</f>
        <v>0</v>
      </c>
      <c r="M47" s="177"/>
      <c r="N47" s="174"/>
      <c r="O47" s="174" t="s">
        <v>79</v>
      </c>
      <c r="P47" s="142" t="s">
        <v>162</v>
      </c>
      <c r="Q47" s="132"/>
      <c r="U47" s="174"/>
      <c r="AE47" s="185">
        <f>AE48-L48</f>
        <v>0</v>
      </c>
    </row>
    <row r="48" spans="2:32" s="123" customFormat="1" ht="20.25" customHeight="1">
      <c r="B48" s="186" t="s">
        <v>163</v>
      </c>
      <c r="C48" s="187" t="s">
        <v>164</v>
      </c>
      <c r="D48" s="186"/>
      <c r="E48" s="136">
        <f>E45+E46</f>
        <v>0</v>
      </c>
      <c r="F48" s="136">
        <f>SUM(F45:F46)</f>
        <v>0</v>
      </c>
      <c r="G48" s="136"/>
      <c r="H48" s="136"/>
      <c r="J48" s="220" t="s">
        <v>318</v>
      </c>
      <c r="K48" s="188" t="s">
        <v>164</v>
      </c>
      <c r="L48" s="189">
        <f>L45+L46+L47</f>
        <v>34394251276</v>
      </c>
      <c r="M48" s="189">
        <f>M45+M46+M47</f>
        <v>53073645362</v>
      </c>
      <c r="N48" s="159"/>
      <c r="O48" s="174"/>
      <c r="P48" s="142"/>
      <c r="Q48" s="132"/>
      <c r="U48" s="174"/>
      <c r="AE48" s="139">
        <f>'[1]Bang can doi'!E8</f>
        <v>34394251276</v>
      </c>
      <c r="AF48" s="123">
        <f>'[1]Bang can doi'!E8</f>
        <v>34394251276</v>
      </c>
    </row>
    <row r="49" spans="2:14" ht="18" customHeight="1" hidden="1">
      <c r="B49" s="94" t="s">
        <v>165</v>
      </c>
      <c r="E49" s="96">
        <f>'[2]BCDKT'!D10</f>
        <v>27606070790</v>
      </c>
      <c r="F49" s="96">
        <f>'[2]BCDKT'!E10</f>
        <v>17770519330</v>
      </c>
      <c r="J49" s="190" t="s">
        <v>166</v>
      </c>
      <c r="K49" s="191" t="s">
        <v>167</v>
      </c>
      <c r="L49" s="192">
        <f>'[1]Bang can doi'!E8</f>
        <v>34394251276</v>
      </c>
      <c r="M49" s="192"/>
      <c r="N49" s="192"/>
    </row>
    <row r="50" spans="2:16" s="193" customFormat="1" ht="18" customHeight="1" hidden="1">
      <c r="B50" s="193" t="s">
        <v>168</v>
      </c>
      <c r="C50" s="194"/>
      <c r="E50" s="195">
        <f>E48-E49</f>
        <v>-27606070790</v>
      </c>
      <c r="F50" s="195">
        <f>F48-F49</f>
        <v>-17770519330</v>
      </c>
      <c r="G50" s="195"/>
      <c r="H50" s="195"/>
      <c r="J50" s="190" t="s">
        <v>169</v>
      </c>
      <c r="K50" s="196"/>
      <c r="L50" s="197">
        <f>L48-L49</f>
        <v>0</v>
      </c>
      <c r="M50" s="198"/>
      <c r="N50" s="198"/>
      <c r="O50" s="199"/>
      <c r="P50" s="200"/>
    </row>
    <row r="51" spans="3:16" s="201" customFormat="1" ht="22.5" customHeight="1" hidden="1">
      <c r="C51" s="202"/>
      <c r="E51" s="203"/>
      <c r="F51" s="203"/>
      <c r="G51" s="203"/>
      <c r="H51" s="203"/>
      <c r="J51" s="216"/>
      <c r="K51" s="216"/>
      <c r="L51" s="216"/>
      <c r="M51" s="216"/>
      <c r="N51" s="204"/>
      <c r="O51" s="205"/>
      <c r="P51" s="206"/>
    </row>
    <row r="52" spans="5:14" ht="24" customHeight="1" hidden="1">
      <c r="E52" s="96" t="e">
        <f>E50-#REF!</f>
        <v>#REF!</v>
      </c>
      <c r="M52" s="207"/>
      <c r="N52" s="207"/>
    </row>
  </sheetData>
  <sheetProtection/>
  <mergeCells count="7">
    <mergeCell ref="K2:U2"/>
    <mergeCell ref="K4:U4"/>
    <mergeCell ref="A5:U5"/>
    <mergeCell ref="A6:U6"/>
    <mergeCell ref="A7:U7"/>
    <mergeCell ref="L8:U8"/>
    <mergeCell ref="J51:M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DUONG</dc:creator>
  <cp:keywords/>
  <dc:description/>
  <cp:lastModifiedBy>quyenpham</cp:lastModifiedBy>
  <dcterms:created xsi:type="dcterms:W3CDTF">2014-10-22T07:24:13Z</dcterms:created>
  <dcterms:modified xsi:type="dcterms:W3CDTF">2015-01-13T09:28:18Z</dcterms:modified>
  <cp:category/>
  <cp:version/>
  <cp:contentType/>
  <cp:contentStatus/>
</cp:coreProperties>
</file>